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kstewart_porthouston_com/Documents/2026-2030 - Copy/Operating_Budget/FINAL_APPROVED_1YR_&amp;_5YR_Budget_Presentation/"/>
    </mc:Choice>
  </mc:AlternateContent>
  <xr:revisionPtr revIDLastSave="129" documentId="8_{AAF9288F-35BD-4005-8077-AD67D2EC516A}" xr6:coauthVersionLast="47" xr6:coauthVersionMax="47" xr10:uidLastSave="{6F18B942-6D66-4951-89FA-D71C7E4EADD2}"/>
  <bookViews>
    <workbookView xWindow="-120" yWindow="-120" windowWidth="29040" windowHeight="15720" tabRatio="708" xr2:uid="{00000000-000D-0000-FFFF-FFFF00000000}"/>
  </bookViews>
  <sheets>
    <sheet name="Income Statement" sheetId="106" r:id="rId1"/>
    <sheet name="Executive" sheetId="75" r:id="rId2"/>
    <sheet name="Government" sheetId="108" r:id="rId3"/>
    <sheet name="Legal" sheetId="79" r:id="rId4"/>
    <sheet name="Finance" sheetId="77" r:id="rId5"/>
    <sheet name="Administrative" sheetId="124" r:id="rId6"/>
    <sheet name="Strategy" sheetId="125" r:id="rId7"/>
    <sheet name="Technology" sheetId="105" r:id="rId8"/>
    <sheet name="People" sheetId="78" r:id="rId9"/>
    <sheet name="PSEO" sheetId="102" r:id="rId10"/>
    <sheet name="Operating" sheetId="126" r:id="rId11"/>
    <sheet name="Channel Infrastructure" sheetId="110" r:id="rId12"/>
    <sheet name="Maintenance" sheetId="111" r:id="rId13"/>
    <sheet name="Commercial" sheetId="101" r:id="rId14"/>
    <sheet name="Operations" sheetId="99" r:id="rId15"/>
    <sheet name="Port Infrastructure" sheetId="100" r:id="rId16"/>
    <sheet name="Capital" sheetId="107" r:id="rId17"/>
  </sheets>
  <definedNames>
    <definedName name="_xlnm.Print_Area" localSheetId="5">Administrative!$A$1:$F$22</definedName>
    <definedName name="_xlnm.Print_Area" localSheetId="16">Capital!$A$1:$F$16</definedName>
    <definedName name="_xlnm.Print_Area" localSheetId="11">'Channel Infrastructure'!$A$1:$F$22</definedName>
    <definedName name="_xlnm.Print_Area" localSheetId="13">Commercial!$A$1:$F$22</definedName>
    <definedName name="_xlnm.Print_Area" localSheetId="1">Executive!$A$1:$F$22</definedName>
    <definedName name="_xlnm.Print_Area" localSheetId="4">Finance!$A$1:$F$22</definedName>
    <definedName name="_xlnm.Print_Area" localSheetId="2">Government!$A$1:$F$22</definedName>
    <definedName name="_xlnm.Print_Area" localSheetId="0">'Income Statement'!$A$1:$F$61</definedName>
    <definedName name="_xlnm.Print_Area" localSheetId="3">Legal!$A$1:$F$22</definedName>
    <definedName name="_xlnm.Print_Area" localSheetId="12">Maintenance!$A$1:$F$22</definedName>
    <definedName name="_xlnm.Print_Area" localSheetId="10">Operating!$A$1:$F$22</definedName>
    <definedName name="_xlnm.Print_Area" localSheetId="14">Operations!$A$1:$F$22</definedName>
    <definedName name="_xlnm.Print_Area" localSheetId="8">People!$A$1:$F$22</definedName>
    <definedName name="_xlnm.Print_Area" localSheetId="15">'Port Infrastructure'!$A$1:$F$22</definedName>
    <definedName name="_xlnm.Print_Area" localSheetId="9">PSEO!$A$1:$F$22</definedName>
    <definedName name="_xlnm.Print_Area" localSheetId="6">Strategy!$A$1:$F$22</definedName>
    <definedName name="_xlnm.Print_Area" localSheetId="7">Technology!$A$1:$F$22</definedName>
    <definedName name="TM1REBUILDOPTION">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26" l="1"/>
  <c r="F7" i="126"/>
  <c r="C8" i="126"/>
  <c r="C7" i="126"/>
  <c r="F8" i="99"/>
  <c r="F7" i="99"/>
  <c r="C8" i="99"/>
  <c r="C7" i="99"/>
  <c r="F18" i="126"/>
  <c r="E18" i="126"/>
  <c r="D18" i="126"/>
  <c r="C18" i="126"/>
  <c r="B18" i="126"/>
  <c r="B13" i="124"/>
  <c r="B13" i="105"/>
  <c r="B14" i="124"/>
  <c r="F16" i="107"/>
  <c r="E16" i="107"/>
  <c r="D16" i="107"/>
  <c r="C16" i="107"/>
  <c r="B16" i="107"/>
  <c r="B13" i="126"/>
  <c r="B13" i="99"/>
  <c r="F17" i="99"/>
  <c r="E17" i="99"/>
  <c r="D17" i="99"/>
  <c r="C17" i="99"/>
  <c r="B17" i="99"/>
  <c r="B17" i="124"/>
  <c r="B13" i="102"/>
  <c r="B13" i="78"/>
  <c r="B14" i="125"/>
  <c r="B14" i="75"/>
  <c r="B13" i="75"/>
  <c r="F7" i="75"/>
  <c r="E7" i="75"/>
  <c r="D7" i="75"/>
  <c r="C7" i="75"/>
  <c r="B7" i="75"/>
</calcChain>
</file>

<file path=xl/sharedStrings.xml><?xml version="1.0" encoding="utf-8"?>
<sst xmlns="http://schemas.openxmlformats.org/spreadsheetml/2006/main" count="392" uniqueCount="85">
  <si>
    <t>PORT OF HOUSTON AUTHORITY</t>
  </si>
  <si>
    <t>INCOME STATEMENT  ($000's)</t>
  </si>
  <si>
    <t>2026 Budget</t>
  </si>
  <si>
    <t>2027 Budget</t>
  </si>
  <si>
    <t>2028 Budget</t>
  </si>
  <si>
    <t>Operating Revenue</t>
  </si>
  <si>
    <t xml:space="preserve"> </t>
  </si>
  <si>
    <t>Exp- Depreciation and Amortization</t>
  </si>
  <si>
    <t>Total Operating Expenses</t>
  </si>
  <si>
    <t>Gross Margin</t>
  </si>
  <si>
    <t>% Revenue</t>
  </si>
  <si>
    <t>G&amp;A Expenses</t>
  </si>
  <si>
    <t>G&amp;A Depreciation</t>
  </si>
  <si>
    <t>General &amp; Administrative Expenses</t>
  </si>
  <si>
    <t>Net Operating Income</t>
  </si>
  <si>
    <t>Net Operating Cash Flow</t>
  </si>
  <si>
    <t>Non-Operating Revenue</t>
  </si>
  <si>
    <t>Non-Operating Expense</t>
  </si>
  <si>
    <t>Non-Operating Income</t>
  </si>
  <si>
    <t>Contributions from Federal/State Agencies</t>
  </si>
  <si>
    <t>Contributions to Federal/State Agencies</t>
  </si>
  <si>
    <t>Contributions To/From Federal/State Agencies</t>
  </si>
  <si>
    <t>Non-Operating</t>
  </si>
  <si>
    <t>Net Income</t>
  </si>
  <si>
    <t>Add: Depreciation &amp; Amortization</t>
  </si>
  <si>
    <t>Depreciation and Amortization</t>
  </si>
  <si>
    <t>Cash Flow from Operating Activities</t>
  </si>
  <si>
    <t>Add: Non-Operating</t>
  </si>
  <si>
    <t>Loss - Fixed Assets Written Off</t>
  </si>
  <si>
    <t>Bond Premium Amortization</t>
  </si>
  <si>
    <t>Bond Issuance Cost</t>
  </si>
  <si>
    <t>Gain/Loss on Investment</t>
  </si>
  <si>
    <t>Principal Payment</t>
  </si>
  <si>
    <t>Net Cash Flow (GAAP)</t>
  </si>
  <si>
    <t>$ Revenue</t>
  </si>
  <si>
    <t>EXECUTIVE DIVISION</t>
  </si>
  <si>
    <t>Salaries</t>
  </si>
  <si>
    <t>Benefits</t>
  </si>
  <si>
    <t>Retirement Benefits</t>
  </si>
  <si>
    <t>Insurance</t>
  </si>
  <si>
    <t>Utilities and Fuel</t>
  </si>
  <si>
    <t>Economic Development and Community Support</t>
  </si>
  <si>
    <t>Discretionary Expenses</t>
  </si>
  <si>
    <t>Non-Operating Expenses</t>
  </si>
  <si>
    <t>Allocation to Others</t>
  </si>
  <si>
    <t>Allocated Expenses to CIP</t>
  </si>
  <si>
    <t>TOTAL EXPENSES</t>
  </si>
  <si>
    <t>GOVERNMENT &amp; PUBLIC RELATIONS DIVISION</t>
  </si>
  <si>
    <t>COMMERCIAL DIVISION</t>
  </si>
  <si>
    <t>FINANCE DIVISION</t>
  </si>
  <si>
    <t>PSEO DIVISION</t>
  </si>
  <si>
    <t>PORT INFRASTRUCTURE DIVISION</t>
  </si>
  <si>
    <t>CHANNEL INFRASTRUCTURE DIVISION</t>
  </si>
  <si>
    <t>OPERATIONS DIVISION</t>
  </si>
  <si>
    <t>PEOPLE DIVISION</t>
  </si>
  <si>
    <t>TECHNOLOGY DIVISION</t>
  </si>
  <si>
    <t>LEGAL DIVISION</t>
  </si>
  <si>
    <t>CAPITAL</t>
  </si>
  <si>
    <t>Barbours Cut</t>
  </si>
  <si>
    <t>Bayport Terminal</t>
  </si>
  <si>
    <t>Channel Development</t>
  </si>
  <si>
    <t>Real Estate</t>
  </si>
  <si>
    <t>Maintenance</t>
  </si>
  <si>
    <t>Other</t>
  </si>
  <si>
    <t>2029 Budget</t>
  </si>
  <si>
    <t>Terminal Maintenance and Other Fees</t>
  </si>
  <si>
    <t>PORT MAINTENANCE DIVISION</t>
  </si>
  <si>
    <t>2026-2030 FIVE YEAR PLAN</t>
  </si>
  <si>
    <t>2030 Budget</t>
  </si>
  <si>
    <t>ADMINISTRATIVE DIVISION</t>
  </si>
  <si>
    <t>STRATEGY DIVISION</t>
  </si>
  <si>
    <t>OPERATING DIVISION</t>
  </si>
  <si>
    <t>Rev - Container Operations</t>
  </si>
  <si>
    <t>Rev - Multi Purpose Cargo Facilities</t>
  </si>
  <si>
    <t>Rev - Commercial Leases</t>
  </si>
  <si>
    <t>Rev - Other Operating</t>
  </si>
  <si>
    <t>Exp - Container Operations</t>
  </si>
  <si>
    <t>Exp - Multi Purpose Cargo Facilities</t>
  </si>
  <si>
    <t>Exp - Commercial Leases</t>
  </si>
  <si>
    <t>Exp - Other Operating</t>
  </si>
  <si>
    <t>Note: Salaries exclude $8.0M of headcount judgement for attrition and new hire timing for 2026.</t>
  </si>
  <si>
    <t>Multi-Purpose Facilities</t>
  </si>
  <si>
    <t>Port Security</t>
  </si>
  <si>
    <t>Information Technology</t>
  </si>
  <si>
    <t>TOTAL PHA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</si>
</sst>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0" applyFont="1"/>
    <xf numFmtId="37" fontId="0" fillId="0" borderId="0" xfId="0" applyNumberFormat="1"/>
    <xf numFmtId="164" fontId="0" fillId="0" borderId="0" xfId="2" applyNumberFormat="1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164" fontId="0" fillId="0" borderId="0" xfId="2" applyNumberFormat="1" applyFont="1" applyFill="1" applyBorder="1"/>
    <xf numFmtId="164" fontId="0" fillId="0" borderId="0" xfId="2" applyNumberFormat="1" applyFont="1" applyAlignment="1">
      <alignment horizontal="center"/>
    </xf>
    <xf numFmtId="164" fontId="5" fillId="0" borderId="0" xfId="2" applyNumberFormat="1" applyFont="1"/>
    <xf numFmtId="164" fontId="3" fillId="0" borderId="0" xfId="2" applyNumberFormat="1" applyFont="1"/>
    <xf numFmtId="164" fontId="0" fillId="0" borderId="0" xfId="2" applyNumberFormat="1" applyFont="1" applyFill="1"/>
    <xf numFmtId="0" fontId="0" fillId="0" borderId="0" xfId="0" applyAlignment="1">
      <alignment horizontal="left"/>
    </xf>
    <xf numFmtId="164" fontId="3" fillId="0" borderId="1" xfId="2" applyNumberFormat="1" applyFont="1" applyBorder="1" applyAlignment="1">
      <alignment horizontal="center"/>
    </xf>
    <xf numFmtId="5" fontId="0" fillId="0" borderId="0" xfId="2" applyNumberFormat="1" applyFont="1"/>
    <xf numFmtId="37" fontId="0" fillId="0" borderId="0" xfId="2" applyNumberFormat="1" applyFont="1"/>
    <xf numFmtId="164" fontId="3" fillId="0" borderId="0" xfId="2" applyNumberFormat="1" applyFont="1" applyFill="1"/>
    <xf numFmtId="0" fontId="7" fillId="0" borderId="0" xfId="0" applyFont="1"/>
    <xf numFmtId="0" fontId="8" fillId="0" borderId="0" xfId="0" applyFont="1"/>
    <xf numFmtId="164" fontId="9" fillId="0" borderId="1" xfId="2" applyNumberFormat="1" applyFont="1" applyBorder="1" applyAlignment="1">
      <alignment horizontal="center"/>
    </xf>
    <xf numFmtId="165" fontId="8" fillId="0" borderId="0" xfId="2" applyNumberFormat="1" applyFont="1"/>
    <xf numFmtId="164" fontId="8" fillId="0" borderId="0" xfId="2" applyNumberFormat="1" applyFont="1"/>
    <xf numFmtId="0" fontId="9" fillId="0" borderId="0" xfId="0" applyFont="1"/>
    <xf numFmtId="165" fontId="9" fillId="0" borderId="0" xfId="2" applyNumberFormat="1" applyFont="1"/>
    <xf numFmtId="37" fontId="3" fillId="0" borderId="0" xfId="4" applyNumberFormat="1" applyFont="1" applyAlignment="1">
      <alignment horizontal="left" indent="1"/>
    </xf>
    <xf numFmtId="37" fontId="3" fillId="0" borderId="0" xfId="4" applyNumberFormat="1" applyFont="1"/>
    <xf numFmtId="37" fontId="0" fillId="0" borderId="0" xfId="4" applyNumberFormat="1" applyFont="1"/>
    <xf numFmtId="37" fontId="3" fillId="0" borderId="0" xfId="4" applyNumberFormat="1" applyFont="1" applyAlignment="1">
      <alignment horizontal="left" indent="2"/>
    </xf>
    <xf numFmtId="0" fontId="8" fillId="0" borderId="0" xfId="0" applyFont="1" applyAlignment="1">
      <alignment horizontal="left"/>
    </xf>
    <xf numFmtId="37" fontId="8" fillId="0" borderId="0" xfId="0" applyNumberFormat="1" applyFont="1"/>
    <xf numFmtId="164" fontId="5" fillId="0" borderId="2" xfId="2" applyNumberFormat="1" applyFont="1" applyFill="1" applyBorder="1"/>
    <xf numFmtId="164" fontId="5" fillId="0" borderId="2" xfId="2" applyNumberFormat="1" applyFont="1" applyBorder="1"/>
    <xf numFmtId="164" fontId="3" fillId="2" borderId="3" xfId="2" applyNumberFormat="1" applyFont="1" applyFill="1" applyBorder="1"/>
    <xf numFmtId="5" fontId="3" fillId="2" borderId="4" xfId="3" applyNumberFormat="1" applyFont="1" applyFill="1" applyBorder="1"/>
    <xf numFmtId="5" fontId="3" fillId="2" borderId="5" xfId="3" applyNumberFormat="1" applyFont="1" applyFill="1" applyBorder="1"/>
    <xf numFmtId="164" fontId="0" fillId="0" borderId="6" xfId="2" applyNumberFormat="1" applyFont="1" applyBorder="1"/>
    <xf numFmtId="37" fontId="0" fillId="0" borderId="6" xfId="3" applyNumberFormat="1" applyFont="1" applyBorder="1"/>
    <xf numFmtId="41" fontId="0" fillId="0" borderId="0" xfId="2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/>
    </xf>
    <xf numFmtId="164" fontId="3" fillId="0" borderId="0" xfId="2" applyNumberFormat="1" applyFont="1" applyFill="1" applyBorder="1"/>
    <xf numFmtId="166" fontId="5" fillId="0" borderId="0" xfId="2" applyNumberFormat="1" applyFont="1"/>
    <xf numFmtId="166" fontId="10" fillId="0" borderId="0" xfId="2" applyNumberFormat="1" applyFont="1"/>
    <xf numFmtId="164" fontId="2" fillId="0" borderId="0" xfId="2" applyNumberFormat="1" applyFont="1"/>
    <xf numFmtId="7" fontId="5" fillId="0" borderId="0" xfId="2" applyNumberFormat="1" applyFont="1"/>
    <xf numFmtId="37" fontId="5" fillId="0" borderId="0" xfId="2" applyNumberFormat="1" applyFont="1"/>
    <xf numFmtId="0" fontId="0" fillId="3" borderId="0" xfId="0" applyFill="1"/>
    <xf numFmtId="0" fontId="7" fillId="3" borderId="0" xfId="0" applyFont="1" applyFill="1"/>
    <xf numFmtId="164" fontId="0" fillId="3" borderId="0" xfId="2" applyNumberFormat="1" applyFont="1" applyFill="1"/>
    <xf numFmtId="0" fontId="8" fillId="3" borderId="0" xfId="0" applyFont="1" applyFill="1"/>
    <xf numFmtId="164" fontId="9" fillId="3" borderId="1" xfId="2" applyNumberFormat="1" applyFont="1" applyFill="1" applyBorder="1" applyAlignment="1">
      <alignment horizontal="center"/>
    </xf>
    <xf numFmtId="165" fontId="8" fillId="3" borderId="0" xfId="2" applyNumberFormat="1" applyFont="1" applyFill="1"/>
    <xf numFmtId="164" fontId="8" fillId="3" borderId="0" xfId="2" applyNumberFormat="1" applyFont="1" applyFill="1"/>
    <xf numFmtId="0" fontId="9" fillId="3" borderId="0" xfId="0" applyFont="1" applyFill="1"/>
    <xf numFmtId="165" fontId="9" fillId="3" borderId="0" xfId="2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11" fillId="0" borderId="0" xfId="0" applyFont="1"/>
    <xf numFmtId="164" fontId="3" fillId="0" borderId="0" xfId="2" applyNumberFormat="1" applyFont="1" applyAlignment="1">
      <alignment horizontal="left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</cellXfs>
  <cellStyles count="5">
    <cellStyle name="Comma" xfId="2" builtinId="3"/>
    <cellStyle name="Currency" xfId="3" builtinId="4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sqref="A1:F1"/>
    </sheetView>
  </sheetViews>
  <sheetFormatPr defaultColWidth="9.140625" defaultRowHeight="15" x14ac:dyDescent="0.25"/>
  <cols>
    <col min="1" max="1" width="45.5703125" style="3" bestFit="1" customWidth="1"/>
    <col min="2" max="6" width="14.42578125" style="3" customWidth="1"/>
    <col min="7" max="16384" width="9.140625" style="3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1</v>
      </c>
      <c r="B3" s="58"/>
      <c r="C3" s="58"/>
      <c r="D3" s="58"/>
      <c r="E3" s="58"/>
      <c r="F3" s="58"/>
    </row>
    <row r="5" spans="1:6" s="7" customFormat="1" x14ac:dyDescent="0.25">
      <c r="B5" s="12" t="s">
        <v>2</v>
      </c>
      <c r="C5" s="12" t="s">
        <v>3</v>
      </c>
      <c r="D5" s="12" t="s">
        <v>4</v>
      </c>
      <c r="E5" s="12" t="s">
        <v>64</v>
      </c>
      <c r="F5" s="12" t="s">
        <v>68</v>
      </c>
    </row>
    <row r="6" spans="1:6" x14ac:dyDescent="0.25">
      <c r="A6" s="3" t="s">
        <v>72</v>
      </c>
      <c r="B6" s="13">
        <v>603923.21311000001</v>
      </c>
      <c r="C6" s="13">
        <v>635922.39561999997</v>
      </c>
      <c r="D6" s="13">
        <v>670677.68848000001</v>
      </c>
      <c r="E6" s="13">
        <v>708252.57805000001</v>
      </c>
      <c r="F6" s="13">
        <v>742972.47722</v>
      </c>
    </row>
    <row r="7" spans="1:6" x14ac:dyDescent="0.25">
      <c r="A7" s="3" t="s">
        <v>73</v>
      </c>
      <c r="B7" s="3">
        <v>85143.653289199996</v>
      </c>
      <c r="C7" s="3">
        <v>87435.15251</v>
      </c>
      <c r="D7" s="3">
        <v>89386.1324953</v>
      </c>
      <c r="E7" s="3">
        <v>92031.280946158993</v>
      </c>
      <c r="F7" s="3">
        <v>94258.463164543806</v>
      </c>
    </row>
    <row r="8" spans="1:6" x14ac:dyDescent="0.25">
      <c r="A8" s="3" t="s">
        <v>74</v>
      </c>
      <c r="B8" s="3">
        <v>11662.895</v>
      </c>
      <c r="C8" s="3">
        <v>12012.946</v>
      </c>
      <c r="D8" s="3">
        <v>12373.507</v>
      </c>
      <c r="E8" s="3">
        <v>12806.715</v>
      </c>
      <c r="F8" s="3">
        <v>13319.08</v>
      </c>
    </row>
    <row r="9" spans="1:6" x14ac:dyDescent="0.25">
      <c r="A9" s="3" t="s">
        <v>75</v>
      </c>
      <c r="B9" s="3">
        <v>25207.981439560001</v>
      </c>
      <c r="C9" s="3">
        <v>24870.781439999999</v>
      </c>
      <c r="D9" s="3">
        <v>25455.52044</v>
      </c>
      <c r="E9" s="3">
        <v>26057.50244</v>
      </c>
      <c r="F9" s="3">
        <v>26671.844349999999</v>
      </c>
    </row>
    <row r="10" spans="1:6" s="8" customFormat="1" x14ac:dyDescent="0.25">
      <c r="A10" s="8" t="s">
        <v>5</v>
      </c>
      <c r="B10" s="29">
        <v>725937.74283876002</v>
      </c>
      <c r="C10" s="29">
        <v>760241.27557000006</v>
      </c>
      <c r="D10" s="29">
        <v>797892.84841530002</v>
      </c>
      <c r="E10" s="29">
        <v>839148.07643615897</v>
      </c>
      <c r="F10" s="29">
        <v>877221.86473454395</v>
      </c>
    </row>
    <row r="11" spans="1:6" x14ac:dyDescent="0.25">
      <c r="A11" s="3" t="s">
        <v>6</v>
      </c>
      <c r="B11" s="10"/>
      <c r="C11" s="10"/>
      <c r="D11" s="10"/>
      <c r="E11" s="10"/>
      <c r="F11" s="10"/>
    </row>
    <row r="12" spans="1:6" x14ac:dyDescent="0.25">
      <c r="A12" s="3" t="s">
        <v>76</v>
      </c>
      <c r="B12" s="10">
        <v>236929.461675884</v>
      </c>
      <c r="C12" s="10">
        <v>229854.62715345901</v>
      </c>
      <c r="D12" s="10">
        <v>236500.155530758</v>
      </c>
      <c r="E12" s="10">
        <v>245337.97725496799</v>
      </c>
      <c r="F12" s="10">
        <v>246984.294128087</v>
      </c>
    </row>
    <row r="13" spans="1:6" x14ac:dyDescent="0.25">
      <c r="A13" s="3" t="s">
        <v>77</v>
      </c>
      <c r="B13" s="10">
        <v>30933.903370694199</v>
      </c>
      <c r="C13" s="10">
        <v>24935.920295948399</v>
      </c>
      <c r="D13" s="10">
        <v>25365.460446536901</v>
      </c>
      <c r="E13" s="10">
        <v>25816.073969098801</v>
      </c>
      <c r="F13" s="10">
        <v>26282.512927319302</v>
      </c>
    </row>
    <row r="14" spans="1:6" x14ac:dyDescent="0.25">
      <c r="A14" s="3" t="s">
        <v>78</v>
      </c>
      <c r="B14" s="10">
        <v>354.697</v>
      </c>
      <c r="C14" s="10">
        <v>371.66199999999998</v>
      </c>
      <c r="D14" s="10">
        <v>389.476</v>
      </c>
      <c r="E14" s="10">
        <v>408.178</v>
      </c>
      <c r="F14" s="10">
        <v>427.81799999999998</v>
      </c>
    </row>
    <row r="15" spans="1:6" x14ac:dyDescent="0.25">
      <c r="A15" s="3" t="s">
        <v>79</v>
      </c>
      <c r="B15" s="10">
        <v>34779.7479625981</v>
      </c>
      <c r="C15" s="10">
        <v>49543.895609671701</v>
      </c>
      <c r="D15" s="10">
        <v>53565.253962570998</v>
      </c>
      <c r="E15" s="10">
        <v>58758.852143321397</v>
      </c>
      <c r="F15" s="10">
        <v>52036.118086435003</v>
      </c>
    </row>
    <row r="16" spans="1:6" s="8" customFormat="1" x14ac:dyDescent="0.25">
      <c r="A16" s="3" t="s">
        <v>7</v>
      </c>
      <c r="B16" s="10">
        <v>117874.208781464</v>
      </c>
      <c r="C16" s="10">
        <v>136325.42001257499</v>
      </c>
      <c r="D16" s="10">
        <v>142883.93614729799</v>
      </c>
      <c r="E16" s="10">
        <v>144801.978726464</v>
      </c>
      <c r="F16" s="10">
        <v>168637.58717979799</v>
      </c>
    </row>
    <row r="17" spans="1:6" x14ac:dyDescent="0.25">
      <c r="A17" s="8" t="s">
        <v>8</v>
      </c>
      <c r="B17" s="30">
        <v>420872.01879064</v>
      </c>
      <c r="C17" s="30">
        <v>441031.525071654</v>
      </c>
      <c r="D17" s="30">
        <v>458704.282087164</v>
      </c>
      <c r="E17" s="30">
        <v>475123.06009385298</v>
      </c>
      <c r="F17" s="30">
        <v>494368.33032163902</v>
      </c>
    </row>
    <row r="18" spans="1:6" s="9" customFormat="1" x14ac:dyDescent="0.25">
      <c r="A18" s="3" t="s">
        <v>6</v>
      </c>
      <c r="B18" s="3"/>
      <c r="C18" s="3"/>
      <c r="D18" s="3"/>
      <c r="E18" s="3"/>
      <c r="F18" s="3"/>
    </row>
    <row r="19" spans="1:6" x14ac:dyDescent="0.25">
      <c r="A19" s="9" t="s">
        <v>9</v>
      </c>
      <c r="B19" s="9">
        <v>305065.72404812003</v>
      </c>
      <c r="C19" s="9">
        <v>319209.75049834599</v>
      </c>
      <c r="D19" s="9">
        <v>339188.56632813602</v>
      </c>
      <c r="E19" s="9">
        <v>364025.01634230599</v>
      </c>
      <c r="F19" s="9">
        <v>382853.53441290499</v>
      </c>
    </row>
    <row r="20" spans="1:6" x14ac:dyDescent="0.25">
      <c r="A20" s="9" t="s">
        <v>10</v>
      </c>
      <c r="B20" s="39">
        <v>0.42023675867100002</v>
      </c>
      <c r="C20" s="39">
        <v>0.41987953134799999</v>
      </c>
      <c r="D20" s="39">
        <v>0.42510540983200001</v>
      </c>
      <c r="E20" s="39">
        <v>0.433803075481</v>
      </c>
      <c r="F20" s="39">
        <v>0.43643865913899998</v>
      </c>
    </row>
    <row r="21" spans="1:6" x14ac:dyDescent="0.25">
      <c r="A21" s="3" t="s">
        <v>6</v>
      </c>
    </row>
    <row r="22" spans="1:6" x14ac:dyDescent="0.25">
      <c r="A22" s="3" t="s">
        <v>11</v>
      </c>
      <c r="B22" s="3">
        <v>84145.122717144201</v>
      </c>
      <c r="C22" s="3">
        <v>88606.492931443703</v>
      </c>
      <c r="D22" s="3">
        <v>94953.0855372761</v>
      </c>
      <c r="E22" s="3">
        <v>100357.029952763</v>
      </c>
      <c r="F22" s="3">
        <v>105914.082730198</v>
      </c>
    </row>
    <row r="23" spans="1:6" s="8" customFormat="1" x14ac:dyDescent="0.25">
      <c r="A23" s="41" t="s">
        <v>10</v>
      </c>
      <c r="B23" s="40">
        <v>0.11591231279399999</v>
      </c>
      <c r="C23" s="40">
        <v>0.11655048966500001</v>
      </c>
      <c r="D23" s="40">
        <v>0.119004808384</v>
      </c>
      <c r="E23" s="40">
        <v>0.11959394625399999</v>
      </c>
      <c r="F23" s="40">
        <v>0.120738078914</v>
      </c>
    </row>
    <row r="24" spans="1:6" s="9" customFormat="1" x14ac:dyDescent="0.25">
      <c r="A24" s="3" t="s">
        <v>12</v>
      </c>
      <c r="B24" s="3">
        <v>5842.7851922222198</v>
      </c>
      <c r="C24" s="3">
        <v>8844.4156199999998</v>
      </c>
      <c r="D24" s="3">
        <v>9652.8626499999991</v>
      </c>
      <c r="E24" s="3">
        <v>11073.2042633333</v>
      </c>
      <c r="F24" s="3">
        <v>11987.74266</v>
      </c>
    </row>
    <row r="25" spans="1:6" x14ac:dyDescent="0.25">
      <c r="A25" s="8" t="s">
        <v>13</v>
      </c>
      <c r="B25" s="30">
        <v>89987.907909366404</v>
      </c>
      <c r="C25" s="30">
        <v>97450.908551443703</v>
      </c>
      <c r="D25" s="30">
        <v>104605.94818727599</v>
      </c>
      <c r="E25" s="30">
        <v>111430.234216096</v>
      </c>
      <c r="F25" s="30">
        <v>117901.82539019801</v>
      </c>
    </row>
    <row r="26" spans="1:6" x14ac:dyDescent="0.25">
      <c r="A26" s="41" t="s">
        <v>10</v>
      </c>
      <c r="B26" s="40">
        <v>0.123960916479</v>
      </c>
      <c r="C26" s="40">
        <v>0.128184185314</v>
      </c>
      <c r="D26" s="40">
        <v>0.131102751948</v>
      </c>
      <c r="E26" s="40">
        <v>0.13278971536100001</v>
      </c>
      <c r="F26" s="40">
        <v>0.13440365559699999</v>
      </c>
    </row>
    <row r="27" spans="1:6" ht="15.75" thickBot="1" x14ac:dyDescent="0.3">
      <c r="A27" s="3" t="s">
        <v>6</v>
      </c>
      <c r="B27" s="14"/>
      <c r="C27" s="14"/>
      <c r="D27" s="14"/>
      <c r="E27" s="14"/>
      <c r="F27" s="14"/>
    </row>
    <row r="28" spans="1:6" s="8" customFormat="1" ht="15.75" thickBot="1" x14ac:dyDescent="0.3">
      <c r="A28" s="31" t="s">
        <v>14</v>
      </c>
      <c r="B28" s="32">
        <v>215077.81613875399</v>
      </c>
      <c r="C28" s="32">
        <v>221758.84194690199</v>
      </c>
      <c r="D28" s="32">
        <v>234582.61814086</v>
      </c>
      <c r="E28" s="32">
        <v>252594.78212620999</v>
      </c>
      <c r="F28" s="33">
        <v>264951.70902270701</v>
      </c>
    </row>
    <row r="29" spans="1:6" x14ac:dyDescent="0.25">
      <c r="A29" s="38" t="s">
        <v>10</v>
      </c>
      <c r="B29" s="39">
        <v>0.29627584219199998</v>
      </c>
      <c r="C29" s="39">
        <v>0.29169534603399999</v>
      </c>
      <c r="D29" s="39">
        <v>0.29400265788399998</v>
      </c>
      <c r="E29" s="39">
        <v>0.30101336011899998</v>
      </c>
      <c r="F29" s="39">
        <v>0.30203500354200002</v>
      </c>
    </row>
    <row r="30" spans="1:6" ht="15.75" thickBot="1" x14ac:dyDescent="0.3">
      <c r="A30" s="3" t="s">
        <v>6</v>
      </c>
      <c r="B30" s="14"/>
      <c r="C30" s="14"/>
      <c r="D30" s="14"/>
      <c r="E30" s="14"/>
      <c r="F30" s="14"/>
    </row>
    <row r="31" spans="1:6" ht="15.75" thickBot="1" x14ac:dyDescent="0.3">
      <c r="A31" s="31" t="s">
        <v>15</v>
      </c>
      <c r="B31" s="32">
        <v>338794.81011244003</v>
      </c>
      <c r="C31" s="32">
        <v>366928.67757947801</v>
      </c>
      <c r="D31" s="32">
        <v>387119.41693815798</v>
      </c>
      <c r="E31" s="32">
        <v>408469.96511600702</v>
      </c>
      <c r="F31" s="33">
        <v>445577.038862505</v>
      </c>
    </row>
    <row r="32" spans="1:6" s="8" customFormat="1" x14ac:dyDescent="0.25">
      <c r="A32" s="9" t="s">
        <v>10</v>
      </c>
      <c r="B32" s="39">
        <v>0.46669953925699997</v>
      </c>
      <c r="C32" s="39">
        <v>0.48264766643200002</v>
      </c>
      <c r="D32" s="39">
        <v>0.485177198551</v>
      </c>
      <c r="E32" s="39">
        <v>0.48676744496699997</v>
      </c>
      <c r="F32" s="39">
        <v>0.50794109993699998</v>
      </c>
    </row>
    <row r="33" spans="1:6" x14ac:dyDescent="0.25">
      <c r="B33" s="14"/>
      <c r="C33" s="14"/>
      <c r="D33" s="14"/>
      <c r="E33" s="14"/>
      <c r="F33" s="14"/>
    </row>
    <row r="34" spans="1:6" s="9" customFormat="1" x14ac:dyDescent="0.25">
      <c r="A34" s="3" t="s">
        <v>16</v>
      </c>
      <c r="B34" s="3">
        <v>30219.168000000001</v>
      </c>
      <c r="C34" s="3">
        <v>27952.5</v>
      </c>
      <c r="D34" s="3">
        <v>27952.5</v>
      </c>
      <c r="E34" s="3">
        <v>27952.5</v>
      </c>
      <c r="F34" s="3">
        <v>27952.5</v>
      </c>
    </row>
    <row r="35" spans="1:6" x14ac:dyDescent="0.25">
      <c r="A35" s="3" t="s">
        <v>17</v>
      </c>
      <c r="B35" s="3">
        <v>28460.615000000002</v>
      </c>
      <c r="C35" s="3">
        <v>28055.615000000002</v>
      </c>
      <c r="D35" s="3">
        <v>28055.615000000002</v>
      </c>
      <c r="E35" s="3">
        <v>28055.615000000002</v>
      </c>
      <c r="F35" s="3">
        <v>28055.615000000002</v>
      </c>
    </row>
    <row r="36" spans="1:6" s="9" customFormat="1" x14ac:dyDescent="0.25">
      <c r="A36" s="8" t="s">
        <v>18</v>
      </c>
      <c r="B36" s="30">
        <v>1758.5530000000001</v>
      </c>
      <c r="C36" s="30">
        <v>-103.11499999999999</v>
      </c>
      <c r="D36" s="30">
        <v>-103.11499999999999</v>
      </c>
      <c r="E36" s="30">
        <v>-103.11499999999999</v>
      </c>
      <c r="F36" s="30">
        <v>-103.11499999999999</v>
      </c>
    </row>
    <row r="37" spans="1:6" x14ac:dyDescent="0.25">
      <c r="A37" s="3" t="s">
        <v>6</v>
      </c>
    </row>
    <row r="38" spans="1:6" x14ac:dyDescent="0.25">
      <c r="A38" s="3" t="s">
        <v>19</v>
      </c>
      <c r="B38" s="3">
        <v>39329.275999999998</v>
      </c>
      <c r="C38" s="3">
        <v>40847.108</v>
      </c>
      <c r="D38" s="3">
        <v>28994.845000000001</v>
      </c>
      <c r="E38" s="36">
        <v>48856.637000000002</v>
      </c>
      <c r="F38" s="36">
        <v>26343.028999999999</v>
      </c>
    </row>
    <row r="39" spans="1:6" x14ac:dyDescent="0.25">
      <c r="A39" s="3" t="s">
        <v>20</v>
      </c>
      <c r="B39" s="3">
        <v>632.91999999999996</v>
      </c>
      <c r="C39" s="3">
        <v>785.38</v>
      </c>
      <c r="D39" s="3">
        <v>789.61500000000001</v>
      </c>
      <c r="E39" s="3">
        <v>794.274</v>
      </c>
      <c r="F39" s="3">
        <v>797.86</v>
      </c>
    </row>
    <row r="40" spans="1:6" x14ac:dyDescent="0.25">
      <c r="A40" s="8" t="s">
        <v>21</v>
      </c>
      <c r="B40" s="30">
        <v>38696.356</v>
      </c>
      <c r="C40" s="30">
        <v>40061.728000000003</v>
      </c>
      <c r="D40" s="30">
        <v>28205.23</v>
      </c>
      <c r="E40" s="37">
        <v>48062.362999999998</v>
      </c>
      <c r="F40" s="30">
        <v>25545.169000000002</v>
      </c>
    </row>
    <row r="41" spans="1:6" s="9" customFormat="1" x14ac:dyDescent="0.25">
      <c r="A41" s="3" t="s">
        <v>6</v>
      </c>
      <c r="B41" s="3"/>
      <c r="C41" s="3"/>
      <c r="D41" s="3"/>
      <c r="E41" s="3"/>
      <c r="F41" s="3"/>
    </row>
    <row r="42" spans="1:6" s="9" customFormat="1" x14ac:dyDescent="0.25">
      <c r="A42" s="9" t="s">
        <v>22</v>
      </c>
      <c r="B42" s="9">
        <v>40454.909</v>
      </c>
      <c r="C42" s="9">
        <v>39958.612999999998</v>
      </c>
      <c r="D42" s="9">
        <v>28102.115000000002</v>
      </c>
      <c r="E42" s="9">
        <v>47959.248</v>
      </c>
      <c r="F42" s="9">
        <v>25442.054</v>
      </c>
    </row>
    <row r="43" spans="1:6" ht="15.75" thickBot="1" x14ac:dyDescent="0.3">
      <c r="A43" s="34" t="s">
        <v>6</v>
      </c>
      <c r="B43" s="35"/>
      <c r="C43" s="35"/>
      <c r="D43" s="35"/>
      <c r="E43" s="35"/>
      <c r="F43" s="35"/>
    </row>
    <row r="44" spans="1:6" s="10" customFormat="1" ht="15.75" thickBot="1" x14ac:dyDescent="0.3">
      <c r="A44" s="31" t="s">
        <v>23</v>
      </c>
      <c r="B44" s="32">
        <v>255532.725138754</v>
      </c>
      <c r="C44" s="32">
        <v>261717.454946902</v>
      </c>
      <c r="D44" s="32">
        <v>262684.73314085999</v>
      </c>
      <c r="E44" s="32">
        <v>300554.03012621001</v>
      </c>
      <c r="F44" s="33">
        <v>290393.76302270702</v>
      </c>
    </row>
    <row r="45" spans="1:6" x14ac:dyDescent="0.25">
      <c r="B45" s="14"/>
      <c r="C45" s="14"/>
      <c r="D45" s="14"/>
      <c r="E45" s="14"/>
      <c r="F45" s="14"/>
    </row>
    <row r="46" spans="1:6" x14ac:dyDescent="0.25">
      <c r="A46" s="3" t="s">
        <v>14</v>
      </c>
      <c r="B46" s="14">
        <v>215077.81613875399</v>
      </c>
      <c r="C46" s="14">
        <v>221758.84194690199</v>
      </c>
      <c r="D46" s="14">
        <v>234582.61814086</v>
      </c>
      <c r="E46" s="14">
        <v>252594.78212620999</v>
      </c>
      <c r="F46" s="14">
        <v>264951.70902270701</v>
      </c>
    </row>
    <row r="47" spans="1:6" x14ac:dyDescent="0.25">
      <c r="A47" s="3" t="s">
        <v>24</v>
      </c>
      <c r="B47" s="14">
        <v>123716.993973686</v>
      </c>
      <c r="C47" s="14">
        <v>145169.83563257501</v>
      </c>
      <c r="D47" s="14">
        <v>152536.79879729799</v>
      </c>
      <c r="E47" s="14">
        <v>155875.18298979799</v>
      </c>
      <c r="F47" s="14">
        <v>180625.32983979801</v>
      </c>
    </row>
    <row r="48" spans="1:6" x14ac:dyDescent="0.25">
      <c r="A48" s="9" t="s">
        <v>26</v>
      </c>
      <c r="B48" s="43">
        <v>338794.81011244003</v>
      </c>
      <c r="C48" s="43">
        <v>366928.67757947801</v>
      </c>
      <c r="D48" s="43">
        <v>387119.41693815798</v>
      </c>
      <c r="E48" s="43">
        <v>408469.96511600702</v>
      </c>
      <c r="F48" s="43">
        <v>445577.038862505</v>
      </c>
    </row>
    <row r="49" spans="1:6" x14ac:dyDescent="0.25">
      <c r="A49" s="3" t="s">
        <v>27</v>
      </c>
      <c r="B49" s="14">
        <v>40454.909</v>
      </c>
      <c r="C49" s="14">
        <v>39958.612999999998</v>
      </c>
      <c r="D49" s="14">
        <v>28102.115000000002</v>
      </c>
      <c r="E49" s="14">
        <v>47959.248</v>
      </c>
      <c r="F49" s="14">
        <v>25442.054</v>
      </c>
    </row>
    <row r="50" spans="1:6" x14ac:dyDescent="0.25">
      <c r="A50" s="3" t="s">
        <v>28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 s="3" t="s">
        <v>29</v>
      </c>
      <c r="B51" s="3">
        <v>-6024.5309999999999</v>
      </c>
      <c r="C51" s="3">
        <v>-6024.5309999999999</v>
      </c>
      <c r="D51" s="3">
        <v>-6024.5309999999999</v>
      </c>
      <c r="E51" s="3">
        <v>-6024.5309999999999</v>
      </c>
      <c r="F51" s="3">
        <v>-6024.5309999999999</v>
      </c>
    </row>
    <row r="52" spans="1:6" x14ac:dyDescent="0.25">
      <c r="A52" s="3" t="s">
        <v>30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 s="10" t="s">
        <v>31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s="10" customFormat="1" ht="15.75" thickBot="1" x14ac:dyDescent="0.3">
      <c r="A54" s="10" t="s">
        <v>32</v>
      </c>
      <c r="B54" s="3">
        <v>-12900.002339999999</v>
      </c>
      <c r="C54" s="3">
        <v>-13546.25</v>
      </c>
      <c r="D54" s="3">
        <v>-14221.25</v>
      </c>
      <c r="E54" s="3">
        <v>-14935</v>
      </c>
      <c r="F54" s="3">
        <v>-15682.5</v>
      </c>
    </row>
    <row r="55" spans="1:6" ht="15.75" thickBot="1" x14ac:dyDescent="0.3">
      <c r="A55" s="31" t="s">
        <v>33</v>
      </c>
      <c r="B55" s="32">
        <v>360325.18577243999</v>
      </c>
      <c r="C55" s="32">
        <v>387316.50957947801</v>
      </c>
      <c r="D55" s="32">
        <v>394975.75093815802</v>
      </c>
      <c r="E55" s="32">
        <v>435469.68211600702</v>
      </c>
      <c r="F55" s="33">
        <v>449312.06186250399</v>
      </c>
    </row>
    <row r="56" spans="1:6" x14ac:dyDescent="0.25">
      <c r="A56" s="9" t="s">
        <v>34</v>
      </c>
      <c r="B56" s="42">
        <v>0.49635824742099999</v>
      </c>
      <c r="C56" s="42">
        <v>0.50946524744900001</v>
      </c>
      <c r="D56" s="42">
        <v>0.49502355074600002</v>
      </c>
      <c r="E56" s="42">
        <v>0.51894259707400003</v>
      </c>
      <c r="F56" s="42">
        <v>0.51219888596600005</v>
      </c>
    </row>
    <row r="58" spans="1:6" x14ac:dyDescent="0.25">
      <c r="A58" s="15" t="s">
        <v>6</v>
      </c>
      <c r="B58" s="10"/>
      <c r="C58" s="10"/>
      <c r="D58" s="10"/>
      <c r="E58" s="10"/>
    </row>
    <row r="59" spans="1:6" x14ac:dyDescent="0.25">
      <c r="A59" s="10"/>
      <c r="B59" s="10"/>
      <c r="C59" s="10"/>
      <c r="D59" s="10"/>
      <c r="E59" s="10"/>
    </row>
    <row r="60" spans="1:6" x14ac:dyDescent="0.25">
      <c r="A60" s="10"/>
      <c r="B60" s="10"/>
      <c r="C60" s="10"/>
      <c r="D60" s="10"/>
      <c r="E60" s="10"/>
      <c r="F60" s="10"/>
    </row>
    <row r="61" spans="1:6" x14ac:dyDescent="0.25">
      <c r="A61" s="10"/>
      <c r="B61" s="10"/>
      <c r="C61" s="10"/>
      <c r="D61" s="10"/>
      <c r="E61" s="10"/>
    </row>
    <row r="62" spans="1:6" x14ac:dyDescent="0.25">
      <c r="A62" s="10"/>
      <c r="B62" s="10"/>
      <c r="C62" s="10"/>
      <c r="D62" s="10"/>
      <c r="E62" s="10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5" orientation="portrait" r:id="rId1"/>
  <headerFooter>
    <oddFooter>&amp;L&amp;F&amp;CPage &amp;P of &amp;N&amp;R&amp;D 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6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50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14453921.719805459</v>
      </c>
      <c r="C7" s="19">
        <v>15008519.348082481</v>
      </c>
      <c r="D7" s="19">
        <v>15594898.482005779</v>
      </c>
      <c r="E7" s="19">
        <v>16204313.381286014</v>
      </c>
      <c r="F7" s="19">
        <v>16837674.236537457</v>
      </c>
    </row>
    <row r="8" spans="1:6" ht="18" customHeight="1" x14ac:dyDescent="0.25">
      <c r="A8" s="17" t="s">
        <v>37</v>
      </c>
      <c r="B8" s="20">
        <v>7345674.642110616</v>
      </c>
      <c r="C8" s="20">
        <v>7463665.4541144501</v>
      </c>
      <c r="D8" s="20">
        <v>7614470.3049883246</v>
      </c>
      <c r="E8" s="20">
        <v>7771039.6257971497</v>
      </c>
      <c r="F8" s="20">
        <v>7933598.0154783335</v>
      </c>
    </row>
    <row r="9" spans="1:6" ht="18" customHeight="1" x14ac:dyDescent="0.25">
      <c r="A9" s="17" t="s">
        <v>38</v>
      </c>
      <c r="B9" s="20">
        <v>1480957.1476870123</v>
      </c>
      <c r="C9" s="20">
        <v>1510829.799435012</v>
      </c>
      <c r="D9" s="20">
        <v>1550564.8800708121</v>
      </c>
      <c r="E9" s="20">
        <v>1589922.310483804</v>
      </c>
      <c r="F9" s="20">
        <v>1634167.9485563959</v>
      </c>
    </row>
    <row r="10" spans="1:6" ht="18" customHeight="1" x14ac:dyDescent="0.25">
      <c r="A10" s="17" t="s">
        <v>39</v>
      </c>
      <c r="B10" s="20">
        <v>497147</v>
      </c>
      <c r="C10" s="20">
        <v>497147</v>
      </c>
      <c r="D10" s="20">
        <v>497147</v>
      </c>
      <c r="E10" s="20">
        <v>497147</v>
      </c>
      <c r="F10" s="20">
        <v>497147</v>
      </c>
    </row>
    <row r="11" spans="1:6" ht="18" customHeight="1" x14ac:dyDescent="0.25">
      <c r="A11" s="17" t="s">
        <v>40</v>
      </c>
      <c r="B11" s="20">
        <v>177349.96</v>
      </c>
      <c r="C11" s="20">
        <v>181816.88999999998</v>
      </c>
      <c r="D11" s="20">
        <v>187270.85</v>
      </c>
      <c r="E11" s="20">
        <v>186888.88</v>
      </c>
      <c r="F11" s="20">
        <v>148675.97</v>
      </c>
    </row>
    <row r="12" spans="1:6" ht="18" customHeight="1" x14ac:dyDescent="0.25">
      <c r="A12" s="17" t="s">
        <v>41</v>
      </c>
      <c r="B12" s="20">
        <v>2500</v>
      </c>
      <c r="C12" s="20">
        <v>8000</v>
      </c>
      <c r="D12" s="20">
        <v>3000</v>
      </c>
      <c r="E12" s="20">
        <v>9500</v>
      </c>
      <c r="F12" s="20">
        <v>3500</v>
      </c>
    </row>
    <row r="13" spans="1:6" ht="18" customHeight="1" x14ac:dyDescent="0.25">
      <c r="A13" s="17" t="s">
        <v>65</v>
      </c>
      <c r="B13" s="20">
        <f>-3488858.6+12475746</f>
        <v>8986887.4000000004</v>
      </c>
      <c r="C13" s="20">
        <v>8601150.459999999</v>
      </c>
      <c r="D13" s="20">
        <v>9868451.3500000015</v>
      </c>
      <c r="E13" s="20">
        <v>11162045.390000001</v>
      </c>
      <c r="F13" s="20">
        <v>8455175.370000001</v>
      </c>
    </row>
    <row r="14" spans="1:6" ht="18" customHeight="1" x14ac:dyDescent="0.25">
      <c r="A14" s="17" t="s">
        <v>42</v>
      </c>
      <c r="B14" s="20">
        <v>3697616</v>
      </c>
      <c r="C14" s="20">
        <v>3858760.3800000004</v>
      </c>
      <c r="D14" s="20">
        <v>3883568.5100000002</v>
      </c>
      <c r="E14" s="20">
        <v>3988973.62</v>
      </c>
      <c r="F14" s="20">
        <v>3116897.26</v>
      </c>
    </row>
    <row r="15" spans="1:6" ht="18" customHeight="1" x14ac:dyDescent="0.25">
      <c r="A15" s="17" t="s">
        <v>25</v>
      </c>
      <c r="B15" s="20">
        <v>3080082.4399999995</v>
      </c>
      <c r="C15" s="20">
        <v>5045522.7733333344</v>
      </c>
      <c r="D15" s="20">
        <v>5451988.9644444445</v>
      </c>
      <c r="E15" s="20">
        <v>5550647.0444444455</v>
      </c>
      <c r="F15" s="20">
        <v>5437443.9311111104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-12475746</v>
      </c>
      <c r="C17" s="20">
        <v>-12391007</v>
      </c>
      <c r="D17" s="20">
        <v>-12391007</v>
      </c>
      <c r="E17" s="20">
        <v>-12391007</v>
      </c>
      <c r="F17" s="20">
        <v>-12391007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27246390.30960308</v>
      </c>
      <c r="C19" s="22">
        <v>29784405.104965277</v>
      </c>
      <c r="D19" s="22">
        <v>32260353.341509365</v>
      </c>
      <c r="E19" s="22">
        <v>34569470.252011418</v>
      </c>
      <c r="F19" s="22">
        <v>31673272.731683299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0534-E06B-4D91-9A8B-48AD307AB842}">
  <sheetPr>
    <pageSetUpPr fitToPage="1"/>
  </sheetPr>
  <dimension ref="A1:G36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71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148049839.32651114</v>
      </c>
      <c r="C7" s="19">
        <f>151363156.823906+150000</f>
        <v>151513156.823906</v>
      </c>
      <c r="D7" s="19">
        <v>156191476.45206273</v>
      </c>
      <c r="E7" s="19">
        <v>162752986.06334519</v>
      </c>
      <c r="F7" s="19">
        <f>165709571.513879+300000</f>
        <v>166009571.513879</v>
      </c>
    </row>
    <row r="8" spans="1:6" ht="18" customHeight="1" x14ac:dyDescent="0.25">
      <c r="A8" s="17" t="s">
        <v>37</v>
      </c>
      <c r="B8" s="20">
        <v>59764448.71350009</v>
      </c>
      <c r="C8" s="20">
        <f>60518134.9708142-150000</f>
        <v>60368134.970814198</v>
      </c>
      <c r="D8" s="20">
        <v>60777233.038429566</v>
      </c>
      <c r="E8" s="20">
        <v>61261281.273045704</v>
      </c>
      <c r="F8" s="20">
        <f>62136144.4424761-300000</f>
        <v>61836144.442476101</v>
      </c>
    </row>
    <row r="9" spans="1:6" ht="18" customHeight="1" x14ac:dyDescent="0.25">
      <c r="A9" s="17" t="s">
        <v>38</v>
      </c>
      <c r="B9" s="20">
        <v>4866182.5587200783</v>
      </c>
      <c r="C9" s="20">
        <v>5023101.84050088</v>
      </c>
      <c r="D9" s="20">
        <v>5169463.0116446801</v>
      </c>
      <c r="E9" s="20">
        <v>5333438.5517124003</v>
      </c>
      <c r="F9" s="20">
        <v>5505202.9492441947</v>
      </c>
    </row>
    <row r="10" spans="1:6" ht="18" customHeight="1" x14ac:dyDescent="0.25">
      <c r="A10" s="17" t="s">
        <v>39</v>
      </c>
      <c r="B10" s="20">
        <v>8965506</v>
      </c>
      <c r="C10" s="20">
        <v>8965506</v>
      </c>
      <c r="D10" s="20">
        <v>8965506</v>
      </c>
      <c r="E10" s="20">
        <v>8965506</v>
      </c>
      <c r="F10" s="20">
        <v>8965506</v>
      </c>
    </row>
    <row r="11" spans="1:6" ht="18" customHeight="1" x14ac:dyDescent="0.25">
      <c r="A11" s="17" t="s">
        <v>40</v>
      </c>
      <c r="B11" s="20">
        <v>9739160.040000001</v>
      </c>
      <c r="C11" s="20">
        <v>10138120.4</v>
      </c>
      <c r="D11" s="20">
        <v>10514921.083699999</v>
      </c>
      <c r="E11" s="20">
        <v>11096852.390210999</v>
      </c>
      <c r="F11" s="20">
        <v>11523741.009517329</v>
      </c>
    </row>
    <row r="12" spans="1:6" ht="18" customHeight="1" x14ac:dyDescent="0.25">
      <c r="A12" s="17" t="s">
        <v>41</v>
      </c>
      <c r="B12" s="20">
        <v>228450</v>
      </c>
      <c r="C12" s="20">
        <v>169988</v>
      </c>
      <c r="D12" s="20">
        <v>178112</v>
      </c>
      <c r="E12" s="20">
        <v>186642</v>
      </c>
      <c r="F12" s="20">
        <v>195599</v>
      </c>
    </row>
    <row r="13" spans="1:6" ht="18" customHeight="1" x14ac:dyDescent="0.25">
      <c r="A13" s="17" t="s">
        <v>65</v>
      </c>
      <c r="B13" s="20">
        <f>47752420.2766667-12391007</f>
        <v>35361413.276666701</v>
      </c>
      <c r="C13" s="20">
        <v>34012398</v>
      </c>
      <c r="D13" s="20">
        <v>34844036.019999996</v>
      </c>
      <c r="E13" s="20">
        <v>36166040.5506</v>
      </c>
      <c r="F13" s="20">
        <v>37752540.837118</v>
      </c>
    </row>
    <row r="14" spans="1:6" ht="18" customHeight="1" x14ac:dyDescent="0.25">
      <c r="A14" s="17" t="s">
        <v>42</v>
      </c>
      <c r="B14" s="20">
        <v>20484438.909309089</v>
      </c>
      <c r="C14" s="20">
        <v>18929582.199999999</v>
      </c>
      <c r="D14" s="20">
        <v>22102505.119999997</v>
      </c>
      <c r="E14" s="20">
        <v>25864702.400000002</v>
      </c>
      <c r="F14" s="20">
        <v>18649465.199999999</v>
      </c>
    </row>
    <row r="15" spans="1:6" ht="18" customHeight="1" x14ac:dyDescent="0.25">
      <c r="A15" s="17" t="s">
        <v>25</v>
      </c>
      <c r="B15" s="20">
        <v>114614912.93146424</v>
      </c>
      <c r="C15" s="20">
        <v>131231273.64924203</v>
      </c>
      <c r="D15" s="20">
        <v>137500377.41285312</v>
      </c>
      <c r="E15" s="20">
        <v>139410818.91201979</v>
      </c>
      <c r="F15" s="20">
        <v>163416012.39868647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7" ht="18" customHeight="1" x14ac:dyDescent="0.25">
      <c r="A17" s="17" t="s">
        <v>44</v>
      </c>
      <c r="B17" s="20">
        <v>12391007</v>
      </c>
      <c r="C17" s="20">
        <v>12391007</v>
      </c>
      <c r="D17" s="20">
        <v>12391007</v>
      </c>
      <c r="E17" s="20">
        <v>12391007</v>
      </c>
      <c r="F17" s="20">
        <v>12391007</v>
      </c>
    </row>
    <row r="18" spans="1:7" ht="18" customHeight="1" x14ac:dyDescent="0.25">
      <c r="A18" s="17" t="s">
        <v>45</v>
      </c>
      <c r="B18" s="20">
        <f>-3170364.0333</f>
        <v>-3170364.0332999998</v>
      </c>
      <c r="C18" s="20">
        <f t="shared" ref="C18:F18" si="0">-3170364.0333</f>
        <v>-3170364.0332999998</v>
      </c>
      <c r="D18" s="20">
        <f t="shared" si="0"/>
        <v>-3170364.0332999998</v>
      </c>
      <c r="E18" s="20">
        <f t="shared" si="0"/>
        <v>-3170364.0332999998</v>
      </c>
      <c r="F18" s="20">
        <f t="shared" si="0"/>
        <v>-3170364.0332999998</v>
      </c>
    </row>
    <row r="19" spans="1:7" s="1" customFormat="1" ht="18" customHeight="1" x14ac:dyDescent="0.25">
      <c r="A19" s="21" t="s">
        <v>46</v>
      </c>
      <c r="B19" s="22">
        <v>411294994.72287136</v>
      </c>
      <c r="C19" s="22">
        <v>429571904.85116351</v>
      </c>
      <c r="D19" s="22">
        <v>445464273.10539013</v>
      </c>
      <c r="E19" s="22">
        <v>460258911.10763407</v>
      </c>
      <c r="F19" s="22">
        <v>483074426.31762117</v>
      </c>
    </row>
    <row r="21" spans="1:7" ht="15.75" x14ac:dyDescent="0.25">
      <c r="B21" s="22"/>
      <c r="C21" s="22"/>
      <c r="D21" s="22"/>
      <c r="E21" s="22"/>
      <c r="F21" s="22"/>
    </row>
    <row r="22" spans="1:7" x14ac:dyDescent="0.25">
      <c r="G22" s="3"/>
    </row>
    <row r="23" spans="1:7" x14ac:dyDescent="0.25">
      <c r="A23" s="11"/>
      <c r="B23" s="2"/>
      <c r="C23" s="2"/>
      <c r="D23" s="2"/>
      <c r="E23" s="2"/>
      <c r="F23" s="2"/>
    </row>
    <row r="24" spans="1:7" x14ac:dyDescent="0.25">
      <c r="A24" s="23"/>
      <c r="B24" s="24"/>
      <c r="C24" s="25"/>
      <c r="D24" s="25"/>
      <c r="E24" s="25"/>
      <c r="F24" s="25"/>
    </row>
    <row r="25" spans="1:7" x14ac:dyDescent="0.25">
      <c r="A25" s="23"/>
      <c r="B25" s="23"/>
      <c r="C25" s="25"/>
      <c r="D25" s="25"/>
      <c r="E25" s="25"/>
      <c r="F25" s="25"/>
    </row>
    <row r="26" spans="1:7" x14ac:dyDescent="0.25">
      <c r="A26" s="23"/>
      <c r="B26" s="26"/>
      <c r="C26" s="25"/>
      <c r="D26" s="25"/>
      <c r="E26" s="25"/>
      <c r="F26" s="25"/>
    </row>
    <row r="27" spans="1:7" x14ac:dyDescent="0.25">
      <c r="A27" s="23"/>
      <c r="B27" s="26"/>
      <c r="C27" s="25"/>
      <c r="D27" s="25"/>
      <c r="E27" s="25"/>
      <c r="F27" s="25"/>
    </row>
    <row r="28" spans="1:7" x14ac:dyDescent="0.25">
      <c r="A28" s="23"/>
      <c r="B28" s="26"/>
      <c r="C28" s="25"/>
      <c r="D28" s="25"/>
      <c r="E28" s="25"/>
      <c r="F28" s="25"/>
    </row>
    <row r="29" spans="1:7" x14ac:dyDescent="0.25">
      <c r="A29" s="23"/>
      <c r="B29" s="26"/>
      <c r="C29" s="25"/>
      <c r="D29" s="25"/>
      <c r="E29" s="25"/>
      <c r="F29" s="25"/>
    </row>
    <row r="30" spans="1:7" x14ac:dyDescent="0.25">
      <c r="A30" s="23"/>
      <c r="B30" s="26"/>
      <c r="C30" s="25"/>
      <c r="D30" s="25"/>
      <c r="E30" s="25"/>
      <c r="F30" s="25"/>
    </row>
    <row r="31" spans="1:7" x14ac:dyDescent="0.25">
      <c r="A31" s="23"/>
      <c r="B31" s="26"/>
      <c r="C31" s="25"/>
      <c r="D31" s="25"/>
      <c r="E31" s="25"/>
      <c r="F31" s="25"/>
    </row>
    <row r="32" spans="1:7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A973-8988-4156-95A9-4BEF61D12ADF}">
  <sheetPr>
    <pageSetUpPr fitToPage="1"/>
  </sheetPr>
  <dimension ref="A1:F3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52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1780281.5559008536</v>
      </c>
      <c r="C7" s="19">
        <v>1900484.5349902208</v>
      </c>
      <c r="D7" s="19">
        <v>1976503.9163898299</v>
      </c>
      <c r="E7" s="19">
        <v>2055564.0730454228</v>
      </c>
      <c r="F7" s="19">
        <v>2137786.6359672402</v>
      </c>
    </row>
    <row r="8" spans="1:6" ht="18" customHeight="1" x14ac:dyDescent="0.25">
      <c r="A8" s="17" t="s">
        <v>37</v>
      </c>
      <c r="B8" s="20">
        <v>627229.8198164393</v>
      </c>
      <c r="C8" s="20">
        <v>657454.63502077537</v>
      </c>
      <c r="D8" s="20">
        <v>674518.57142015046</v>
      </c>
      <c r="E8" s="20">
        <v>692265.06527550053</v>
      </c>
      <c r="F8" s="20">
        <v>710721.41888506443</v>
      </c>
    </row>
    <row r="9" spans="1:6" ht="18" customHeight="1" x14ac:dyDescent="0.25">
      <c r="A9" s="17" t="s">
        <v>38</v>
      </c>
      <c r="B9" s="20">
        <v>158831.43792794453</v>
      </c>
      <c r="C9" s="20">
        <v>167640.68133054458</v>
      </c>
      <c r="D9" s="20">
        <v>173783.6429731446</v>
      </c>
      <c r="E9" s="20">
        <v>180376.27648822457</v>
      </c>
      <c r="F9" s="20">
        <v>188016.75468533178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12000</v>
      </c>
      <c r="C11" s="20">
        <v>13200</v>
      </c>
      <c r="D11" s="20">
        <v>14520</v>
      </c>
      <c r="E11" s="20">
        <v>15972</v>
      </c>
      <c r="F11" s="20">
        <v>17570</v>
      </c>
    </row>
    <row r="12" spans="1:6" ht="18" customHeight="1" x14ac:dyDescent="0.25">
      <c r="A12" s="17" t="s">
        <v>41</v>
      </c>
      <c r="B12" s="20">
        <v>12500</v>
      </c>
      <c r="C12" s="20">
        <v>7500</v>
      </c>
      <c r="D12" s="20">
        <v>7500</v>
      </c>
      <c r="E12" s="20">
        <v>7500</v>
      </c>
      <c r="F12" s="20">
        <v>7500</v>
      </c>
    </row>
    <row r="13" spans="1:6" ht="18" customHeight="1" x14ac:dyDescent="0.25">
      <c r="A13" s="17" t="s">
        <v>65</v>
      </c>
      <c r="B13" s="20">
        <v>927805</v>
      </c>
      <c r="C13" s="20">
        <v>1512800</v>
      </c>
      <c r="D13" s="20">
        <v>1664081</v>
      </c>
      <c r="E13" s="20">
        <v>1830488</v>
      </c>
      <c r="F13" s="20">
        <v>2013538</v>
      </c>
    </row>
    <row r="14" spans="1:6" ht="18" customHeight="1" x14ac:dyDescent="0.25">
      <c r="A14" s="17" t="s">
        <v>42</v>
      </c>
      <c r="B14" s="20">
        <v>4003537.9999999986</v>
      </c>
      <c r="C14" s="20">
        <v>4582679</v>
      </c>
      <c r="D14" s="20">
        <v>5996175</v>
      </c>
      <c r="E14" s="20">
        <v>8448998</v>
      </c>
      <c r="F14" s="20">
        <v>3947285</v>
      </c>
    </row>
    <row r="15" spans="1:6" ht="18" customHeight="1" x14ac:dyDescent="0.25">
      <c r="A15" s="17" t="s">
        <v>25</v>
      </c>
      <c r="B15" s="20">
        <v>35604.999999999993</v>
      </c>
      <c r="C15" s="20">
        <v>571209.99999999988</v>
      </c>
      <c r="D15" s="20">
        <v>535605</v>
      </c>
      <c r="E15" s="20">
        <v>0</v>
      </c>
      <c r="F15" s="20">
        <v>500000.00000000006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7557790.8136452362</v>
      </c>
      <c r="C19" s="22">
        <v>9412968.85134154</v>
      </c>
      <c r="D19" s="22">
        <v>11042687.130783126</v>
      </c>
      <c r="E19" s="22">
        <v>13231163.414809149</v>
      </c>
      <c r="F19" s="22">
        <v>9522417.8095376361</v>
      </c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06FE-C2A3-4504-96BC-80D62E59682A}">
  <sheetPr>
    <pageSetUpPr fitToPage="1"/>
  </sheetPr>
  <dimension ref="A1:F3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66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44833840.323086664</v>
      </c>
      <c r="C7" s="19">
        <v>46267213.621697605</v>
      </c>
      <c r="D7" s="19">
        <v>47749328.206565514</v>
      </c>
      <c r="E7" s="19">
        <v>49326776.174828127</v>
      </c>
      <c r="F7" s="19">
        <v>50960744.741821259</v>
      </c>
    </row>
    <row r="8" spans="1:6" ht="18" customHeight="1" x14ac:dyDescent="0.25">
      <c r="A8" s="17" t="s">
        <v>37</v>
      </c>
      <c r="B8" s="20">
        <v>14866725.768159259</v>
      </c>
      <c r="C8" s="20">
        <v>15180878.559638374</v>
      </c>
      <c r="D8" s="20">
        <v>15458629.91027586</v>
      </c>
      <c r="E8" s="20">
        <v>15749924.351538848</v>
      </c>
      <c r="F8" s="20">
        <v>16052397.910612356</v>
      </c>
    </row>
    <row r="9" spans="1:6" ht="18" customHeight="1" x14ac:dyDescent="0.25">
      <c r="A9" s="17" t="s">
        <v>38</v>
      </c>
      <c r="B9" s="20">
        <v>2770337.4559100796</v>
      </c>
      <c r="C9" s="20">
        <v>2854334.4059384796</v>
      </c>
      <c r="D9" s="20">
        <v>2938199.0210544798</v>
      </c>
      <c r="E9" s="20">
        <v>3031223.0452672322</v>
      </c>
      <c r="F9" s="20">
        <v>3127343.0457757334</v>
      </c>
    </row>
    <row r="10" spans="1:6" ht="18" customHeight="1" x14ac:dyDescent="0.25">
      <c r="A10" s="17" t="s">
        <v>39</v>
      </c>
      <c r="B10" s="20">
        <v>1325044</v>
      </c>
      <c r="C10" s="20">
        <v>1325044</v>
      </c>
      <c r="D10" s="20">
        <v>1325044</v>
      </c>
      <c r="E10" s="20">
        <v>1325044</v>
      </c>
      <c r="F10" s="20">
        <v>1325044</v>
      </c>
    </row>
    <row r="11" spans="1:6" ht="18" customHeight="1" x14ac:dyDescent="0.25">
      <c r="A11" s="17" t="s">
        <v>40</v>
      </c>
      <c r="B11" s="20">
        <v>147739.28</v>
      </c>
      <c r="C11" s="20">
        <v>144223.75999999998</v>
      </c>
      <c r="D11" s="20">
        <v>144223.75999999998</v>
      </c>
      <c r="E11" s="20">
        <v>144223.75999999998</v>
      </c>
      <c r="F11" s="20">
        <v>144223.75999999998</v>
      </c>
    </row>
    <row r="12" spans="1:6" ht="18" customHeight="1" x14ac:dyDescent="0.25">
      <c r="A12" s="17" t="s">
        <v>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ht="18" customHeight="1" x14ac:dyDescent="0.25">
      <c r="A13" s="17" t="s">
        <v>65</v>
      </c>
      <c r="B13" s="20">
        <v>27437593.399999999</v>
      </c>
      <c r="C13" s="20">
        <v>28795312</v>
      </c>
      <c r="D13" s="20">
        <v>29467075</v>
      </c>
      <c r="E13" s="20">
        <v>30613743</v>
      </c>
      <c r="F13" s="20">
        <v>32007915</v>
      </c>
    </row>
    <row r="14" spans="1:6" ht="18" customHeight="1" x14ac:dyDescent="0.25">
      <c r="A14" s="17" t="s">
        <v>42</v>
      </c>
      <c r="B14" s="20">
        <v>3362923.1880000001</v>
      </c>
      <c r="C14" s="20">
        <v>3414779</v>
      </c>
      <c r="D14" s="20">
        <v>3451568</v>
      </c>
      <c r="E14" s="20">
        <v>3581583</v>
      </c>
      <c r="F14" s="20">
        <v>3678494</v>
      </c>
    </row>
    <row r="15" spans="1:6" ht="18" customHeight="1" x14ac:dyDescent="0.25">
      <c r="A15" s="17" t="s">
        <v>25</v>
      </c>
      <c r="B15" s="20">
        <v>13569541.327777777</v>
      </c>
      <c r="C15" s="20">
        <v>15968326.053333335</v>
      </c>
      <c r="D15" s="20">
        <v>16889879.713333331</v>
      </c>
      <c r="E15" s="20">
        <v>16923461.780000001</v>
      </c>
      <c r="F15" s="20">
        <v>15856390.323333332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-9063707.4184310567</v>
      </c>
      <c r="C17" s="20">
        <v>-9910797.8153287321</v>
      </c>
      <c r="D17" s="20">
        <v>-10281065.753894925</v>
      </c>
      <c r="E17" s="20">
        <v>-10582712.990881372</v>
      </c>
      <c r="F17" s="20">
        <v>-10845141.332749341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99250037.324502707</v>
      </c>
      <c r="C19" s="22">
        <v>104039313.58527906</v>
      </c>
      <c r="D19" s="22">
        <v>107142881.85733426</v>
      </c>
      <c r="E19" s="22">
        <v>110113266.12075286</v>
      </c>
      <c r="F19" s="22">
        <v>112307411.44879335</v>
      </c>
    </row>
    <row r="23" spans="1:6" x14ac:dyDescent="0.25">
      <c r="A23" s="23"/>
      <c r="B23" s="24"/>
      <c r="C23" s="25"/>
      <c r="D23" s="25"/>
      <c r="E23" s="25"/>
      <c r="F23" s="25"/>
    </row>
    <row r="24" spans="1:6" x14ac:dyDescent="0.25">
      <c r="A24" s="23"/>
      <c r="B24" s="23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4"/>
      <c r="B35" s="5"/>
      <c r="C35" s="5"/>
      <c r="D35" s="5"/>
      <c r="E35" s="5"/>
      <c r="F35" s="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48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2196231.5057006935</v>
      </c>
      <c r="C7" s="19">
        <v>2340608.8798220549</v>
      </c>
      <c r="D7" s="19">
        <v>2434233.2350149369</v>
      </c>
      <c r="E7" s="19">
        <v>2531602.5644155345</v>
      </c>
      <c r="F7" s="19">
        <v>2632866.6669921558</v>
      </c>
    </row>
    <row r="8" spans="1:6" ht="18" customHeight="1" x14ac:dyDescent="0.25">
      <c r="A8" s="17" t="s">
        <v>37</v>
      </c>
      <c r="B8" s="20">
        <v>898726.12425934942</v>
      </c>
      <c r="C8" s="20">
        <v>936740.64037100819</v>
      </c>
      <c r="D8" s="20">
        <v>957875.26861484046</v>
      </c>
      <c r="E8" s="20">
        <v>979855.28198842611</v>
      </c>
      <c r="F8" s="20">
        <v>1002714.4958969554</v>
      </c>
    </row>
    <row r="9" spans="1:6" ht="18" customHeight="1" x14ac:dyDescent="0.25">
      <c r="A9" s="17" t="s">
        <v>38</v>
      </c>
      <c r="B9" s="20">
        <v>242999.46559621565</v>
      </c>
      <c r="C9" s="20">
        <v>251773.17649821567</v>
      </c>
      <c r="D9" s="20">
        <v>256258.55075541566</v>
      </c>
      <c r="E9" s="20">
        <v>262031.34226895164</v>
      </c>
      <c r="F9" s="20">
        <v>269309.30681631708</v>
      </c>
    </row>
    <row r="10" spans="1:6" ht="18" customHeight="1" x14ac:dyDescent="0.25">
      <c r="A10" s="17" t="s">
        <v>39</v>
      </c>
      <c r="B10" s="20">
        <v>15397.000000000002</v>
      </c>
      <c r="C10" s="20">
        <v>15396.999999999998</v>
      </c>
      <c r="D10" s="20">
        <v>15396.999999999998</v>
      </c>
      <c r="E10" s="20">
        <v>15396.999999999998</v>
      </c>
      <c r="F10" s="20">
        <v>15396.999999999998</v>
      </c>
    </row>
    <row r="11" spans="1:6" ht="18" customHeight="1" x14ac:dyDescent="0.25">
      <c r="A11" s="17" t="s">
        <v>40</v>
      </c>
      <c r="B11" s="20">
        <v>7800</v>
      </c>
      <c r="C11" s="20">
        <v>10710</v>
      </c>
      <c r="D11" s="20">
        <v>11246</v>
      </c>
      <c r="E11" s="20">
        <v>11807</v>
      </c>
      <c r="F11" s="20">
        <v>12398</v>
      </c>
    </row>
    <row r="12" spans="1:6" ht="18" customHeight="1" x14ac:dyDescent="0.25">
      <c r="A12" s="17" t="s">
        <v>41</v>
      </c>
      <c r="B12" s="20">
        <v>215950</v>
      </c>
      <c r="C12" s="20">
        <v>162488</v>
      </c>
      <c r="D12" s="20">
        <v>170612</v>
      </c>
      <c r="E12" s="20">
        <v>179142</v>
      </c>
      <c r="F12" s="20">
        <v>188099</v>
      </c>
    </row>
    <row r="13" spans="1:6" ht="18" customHeight="1" x14ac:dyDescent="0.25">
      <c r="A13" s="17" t="s">
        <v>65</v>
      </c>
      <c r="B13" s="20">
        <v>18200</v>
      </c>
      <c r="C13" s="20">
        <v>19110</v>
      </c>
      <c r="D13" s="20">
        <v>20066</v>
      </c>
      <c r="E13" s="20">
        <v>21069</v>
      </c>
      <c r="F13" s="20">
        <v>22122</v>
      </c>
    </row>
    <row r="14" spans="1:6" ht="18" customHeight="1" x14ac:dyDescent="0.25">
      <c r="A14" s="17" t="s">
        <v>42</v>
      </c>
      <c r="B14" s="20">
        <v>1823795.0003999998</v>
      </c>
      <c r="C14" s="20">
        <v>2051258</v>
      </c>
      <c r="D14" s="20">
        <v>2192861</v>
      </c>
      <c r="E14" s="20">
        <v>2301850</v>
      </c>
      <c r="F14" s="20">
        <v>2416292</v>
      </c>
    </row>
    <row r="15" spans="1:6" ht="18" customHeight="1" x14ac:dyDescent="0.25">
      <c r="A15" s="17" t="s">
        <v>25</v>
      </c>
      <c r="B15" s="20">
        <v>38113.440000000002</v>
      </c>
      <c r="C15" s="20">
        <v>38113.440000000002</v>
      </c>
      <c r="D15" s="20">
        <v>38113.440000000002</v>
      </c>
      <c r="E15" s="20">
        <v>29308.820000000003</v>
      </c>
      <c r="F15" s="20">
        <v>15439.19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5457212.5359562589</v>
      </c>
      <c r="C19" s="22">
        <v>5826199.1366912788</v>
      </c>
      <c r="D19" s="22">
        <v>6096662.4943851931</v>
      </c>
      <c r="E19" s="22">
        <v>6332063.0086729126</v>
      </c>
      <c r="F19" s="22">
        <v>6574637.6597054293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11"/>
      <c r="B24" s="2"/>
      <c r="C24" s="2"/>
      <c r="D24" s="2"/>
      <c r="E24" s="2"/>
      <c r="F24" s="2"/>
    </row>
    <row r="25" spans="1:6" x14ac:dyDescent="0.25">
      <c r="A25" s="11"/>
      <c r="B25" s="2"/>
      <c r="C25" s="2"/>
      <c r="D25" s="2"/>
      <c r="E25" s="2"/>
      <c r="F25" s="2"/>
    </row>
    <row r="26" spans="1:6" x14ac:dyDescent="0.25">
      <c r="A26" s="23"/>
      <c r="B26" s="24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3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A36" s="23"/>
      <c r="B36" s="26"/>
      <c r="C36" s="25"/>
      <c r="D36" s="25"/>
      <c r="E36" s="25"/>
      <c r="F36" s="25"/>
    </row>
    <row r="37" spans="1:6" x14ac:dyDescent="0.25">
      <c r="A37" s="23"/>
      <c r="B37" s="26"/>
      <c r="C37" s="25"/>
      <c r="D37" s="25"/>
      <c r="E37" s="25"/>
      <c r="F37" s="25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53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92569024.858463347</v>
      </c>
      <c r="C7" s="19">
        <f>93809530.9476947+150000</f>
        <v>93959530.947694704</v>
      </c>
      <c r="D7" s="19">
        <v>96704279.500802502</v>
      </c>
      <c r="E7" s="19">
        <v>101218826.39403458</v>
      </c>
      <c r="F7" s="19">
        <f>102053147.937796+300000</f>
        <v>102353147.937796</v>
      </c>
    </row>
    <row r="8" spans="1:6" ht="18" customHeight="1" x14ac:dyDescent="0.25">
      <c r="A8" s="17" t="s">
        <v>37</v>
      </c>
      <c r="B8" s="20">
        <v>40722123.566551246</v>
      </c>
      <c r="C8" s="20">
        <f>40989523.0347394-150000</f>
        <v>40839523.034739397</v>
      </c>
      <c r="D8" s="20">
        <v>40868978.743962385</v>
      </c>
      <c r="E8" s="20">
        <v>40955763.976750478</v>
      </c>
      <c r="F8" s="20">
        <f>41417944.2951197-300000</f>
        <v>41117944.295119703</v>
      </c>
    </row>
    <row r="9" spans="1:6" ht="18" customHeight="1" x14ac:dyDescent="0.25">
      <c r="A9" s="17" t="s">
        <v>38</v>
      </c>
      <c r="B9" s="20">
        <v>1080143.6062068641</v>
      </c>
      <c r="C9" s="20">
        <v>1108817.2089596642</v>
      </c>
      <c r="D9" s="20">
        <v>1140078.5785866643</v>
      </c>
      <c r="E9" s="20">
        <v>1171986.8340672562</v>
      </c>
      <c r="F9" s="20">
        <v>1207523.8458866477</v>
      </c>
    </row>
    <row r="10" spans="1:6" ht="18" customHeight="1" x14ac:dyDescent="0.25">
      <c r="A10" s="17" t="s">
        <v>39</v>
      </c>
      <c r="B10" s="20">
        <v>7625065</v>
      </c>
      <c r="C10" s="20">
        <v>7625065</v>
      </c>
      <c r="D10" s="20">
        <v>7625065</v>
      </c>
      <c r="E10" s="20">
        <v>7625065</v>
      </c>
      <c r="F10" s="20">
        <v>7625065</v>
      </c>
    </row>
    <row r="11" spans="1:6" ht="18" customHeight="1" x14ac:dyDescent="0.25">
      <c r="A11" s="17" t="s">
        <v>40</v>
      </c>
      <c r="B11" s="20">
        <v>9548910.5599999987</v>
      </c>
      <c r="C11" s="20">
        <v>9947828.3200000003</v>
      </c>
      <c r="D11" s="20">
        <v>10322773.003699999</v>
      </c>
      <c r="E11" s="20">
        <v>10902691.310210999</v>
      </c>
      <c r="F11" s="20">
        <v>11327390.929517329</v>
      </c>
    </row>
    <row r="12" spans="1:6" ht="18" customHeight="1" x14ac:dyDescent="0.25">
      <c r="A12" s="17" t="s">
        <v>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ht="18" customHeight="1" x14ac:dyDescent="0.25">
      <c r="A13" s="17" t="s">
        <v>65</v>
      </c>
      <c r="B13" s="20">
        <f>19118271.8766667-12391007</f>
        <v>6727264.8766666986</v>
      </c>
      <c r="C13" s="20">
        <v>3431843</v>
      </c>
      <c r="D13" s="20">
        <v>3436560.02</v>
      </c>
      <c r="E13" s="20">
        <v>3441418.5505999997</v>
      </c>
      <c r="F13" s="20">
        <v>3446422.8371179998</v>
      </c>
    </row>
    <row r="14" spans="1:6" ht="18" customHeight="1" x14ac:dyDescent="0.25">
      <c r="A14" s="17" t="s">
        <v>42</v>
      </c>
      <c r="B14" s="20">
        <v>8481921.7209090907</v>
      </c>
      <c r="C14" s="20">
        <v>6112546.1999999993</v>
      </c>
      <c r="D14" s="20">
        <v>7644537.1199999992</v>
      </c>
      <c r="E14" s="20">
        <v>8677554.4000000004</v>
      </c>
      <c r="F14" s="20">
        <v>5713456.1999999993</v>
      </c>
    </row>
    <row r="15" spans="1:6" ht="18" customHeight="1" x14ac:dyDescent="0.25">
      <c r="A15" s="17" t="s">
        <v>25</v>
      </c>
      <c r="B15" s="20">
        <v>100608433.45368646</v>
      </c>
      <c r="C15" s="20">
        <v>114175814.62590867</v>
      </c>
      <c r="D15" s="20">
        <v>119441915.90951978</v>
      </c>
      <c r="E15" s="20">
        <v>121763570.97201978</v>
      </c>
      <c r="F15" s="20">
        <v>146284416.37535313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f>9063707.41843106+12391007</f>
        <v>21454714.418431059</v>
      </c>
      <c r="C17" s="20">
        <f>9910797.81532873+12391007</f>
        <v>22301804.815328732</v>
      </c>
      <c r="D17" s="20">
        <f>10281065.7538949+12391007</f>
        <v>22672072.753894903</v>
      </c>
      <c r="E17" s="20">
        <f>10582712.9908814+12391007</f>
        <v>22973719.990881398</v>
      </c>
      <c r="F17" s="20">
        <f>10845141.3327493+12391007</f>
        <v>23236148.3327493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288817602.06091475</v>
      </c>
      <c r="C19" s="22">
        <v>299502773.15263116</v>
      </c>
      <c r="D19" s="22">
        <v>309856260.63046628</v>
      </c>
      <c r="E19" s="22">
        <v>318730597.42856449</v>
      </c>
      <c r="F19" s="22">
        <v>342311515.7535401</v>
      </c>
    </row>
    <row r="23" spans="1:6" x14ac:dyDescent="0.25">
      <c r="A23" s="23"/>
      <c r="B23" s="24"/>
      <c r="C23" s="24"/>
      <c r="D23" s="24"/>
      <c r="E23" s="24"/>
      <c r="F23" s="24"/>
    </row>
    <row r="24" spans="1:6" x14ac:dyDescent="0.25">
      <c r="A24" s="23"/>
      <c r="B24" s="56"/>
      <c r="C24" s="56"/>
      <c r="D24" s="56"/>
      <c r="E24" s="56"/>
      <c r="F24" s="56"/>
    </row>
    <row r="25" spans="1:6" x14ac:dyDescent="0.25">
      <c r="A25" s="23"/>
      <c r="B25" s="56"/>
      <c r="C25" s="56"/>
      <c r="D25" s="56"/>
      <c r="E25" s="56"/>
      <c r="F25" s="56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4"/>
      <c r="B35" s="5"/>
      <c r="C35" s="5"/>
      <c r="D35" s="5"/>
      <c r="E35" s="5"/>
      <c r="F35" s="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51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6149401.5702875201</v>
      </c>
      <c r="C7" s="19">
        <v>6503416.9461070215</v>
      </c>
      <c r="D7" s="19">
        <v>6763553.6239513028</v>
      </c>
      <c r="E7" s="19">
        <v>7034095.7689093519</v>
      </c>
      <c r="F7" s="19">
        <v>7315459.5996657293</v>
      </c>
    </row>
    <row r="8" spans="1:6" ht="18" customHeight="1" x14ac:dyDescent="0.25">
      <c r="A8" s="17" t="s">
        <v>37</v>
      </c>
      <c r="B8" s="20">
        <v>2458176.3137210016</v>
      </c>
      <c r="C8" s="20">
        <v>2557072.5885945731</v>
      </c>
      <c r="D8" s="20">
        <v>2615566.7045906289</v>
      </c>
      <c r="E8" s="20">
        <v>2676402.497726527</v>
      </c>
      <c r="F8" s="20">
        <v>2739673.7115878593</v>
      </c>
    </row>
    <row r="9" spans="1:6" ht="18" customHeight="1" x14ac:dyDescent="0.25">
      <c r="A9" s="17" t="s">
        <v>38</v>
      </c>
      <c r="B9" s="20">
        <v>564770.38103060843</v>
      </c>
      <c r="C9" s="20">
        <v>590275.51572560833</v>
      </c>
      <c r="D9" s="20">
        <v>609675.30062660854</v>
      </c>
      <c r="E9" s="20">
        <v>635097.78774836857</v>
      </c>
      <c r="F9" s="20">
        <v>658273.98855579889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22158.32</v>
      </c>
      <c r="C11" s="20">
        <v>22158.32</v>
      </c>
      <c r="D11" s="20">
        <v>22158.32</v>
      </c>
      <c r="E11" s="20">
        <v>22158.32</v>
      </c>
      <c r="F11" s="20">
        <v>22158.32</v>
      </c>
    </row>
    <row r="12" spans="1:6" ht="18" customHeight="1" x14ac:dyDescent="0.25">
      <c r="A12" s="17" t="s">
        <v>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ht="18" customHeight="1" x14ac:dyDescent="0.25">
      <c r="A13" s="17" t="s">
        <v>65</v>
      </c>
      <c r="B13" s="20">
        <v>250550</v>
      </c>
      <c r="C13" s="20">
        <v>253333</v>
      </c>
      <c r="D13" s="20">
        <v>256254</v>
      </c>
      <c r="E13" s="20">
        <v>259322</v>
      </c>
      <c r="F13" s="20">
        <v>262543</v>
      </c>
    </row>
    <row r="14" spans="1:6" ht="18" customHeight="1" x14ac:dyDescent="0.25">
      <c r="A14" s="17" t="s">
        <v>42</v>
      </c>
      <c r="B14" s="20">
        <v>2788361.0000000005</v>
      </c>
      <c r="C14" s="20">
        <v>2744020</v>
      </c>
      <c r="D14" s="20">
        <v>2793064</v>
      </c>
      <c r="E14" s="20">
        <v>2830417</v>
      </c>
      <c r="F14" s="20">
        <v>2869638</v>
      </c>
    </row>
    <row r="15" spans="1:6" ht="18" customHeight="1" x14ac:dyDescent="0.25">
      <c r="A15" s="17" t="s">
        <v>25</v>
      </c>
      <c r="B15" s="20">
        <v>363219.70999999996</v>
      </c>
      <c r="C15" s="20">
        <v>477809.53000000014</v>
      </c>
      <c r="D15" s="20">
        <v>594863.35000000009</v>
      </c>
      <c r="E15" s="20">
        <v>694477.34</v>
      </c>
      <c r="F15" s="20">
        <v>759766.51000000013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-3170364.0333000002</v>
      </c>
      <c r="C18" s="20">
        <v>-3170364.0332999998</v>
      </c>
      <c r="D18" s="20">
        <v>-3170364.0332999998</v>
      </c>
      <c r="E18" s="20">
        <v>-3170364.0332999998</v>
      </c>
      <c r="F18" s="20">
        <v>-3170364.0332999998</v>
      </c>
    </row>
    <row r="19" spans="1:6" s="1" customFormat="1" ht="18" customHeight="1" x14ac:dyDescent="0.25">
      <c r="A19" s="21" t="s">
        <v>46</v>
      </c>
      <c r="B19" s="22">
        <v>9426273.2617391273</v>
      </c>
      <c r="C19" s="22">
        <v>9977721.8671272043</v>
      </c>
      <c r="D19" s="22">
        <v>10484771.265868541</v>
      </c>
      <c r="E19" s="22">
        <v>10981606.681084249</v>
      </c>
      <c r="F19" s="22">
        <v>11457149.096509388</v>
      </c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I16"/>
  <sheetViews>
    <sheetView zoomScaleNormal="100" workbookViewId="0">
      <selection sqref="A1:F1"/>
    </sheetView>
  </sheetViews>
  <sheetFormatPr defaultColWidth="9.140625" defaultRowHeight="15" x14ac:dyDescent="0.25"/>
  <cols>
    <col min="1" max="1" width="33.5703125" style="44" customWidth="1"/>
    <col min="2" max="6" width="16.7109375" style="46" customWidth="1"/>
    <col min="7" max="8" width="9.140625" style="44"/>
    <col min="9" max="9" width="23.42578125" style="44" customWidth="1"/>
    <col min="10" max="16384" width="9.140625" style="44"/>
  </cols>
  <sheetData>
    <row r="1" spans="1:9" ht="18.75" x14ac:dyDescent="0.25">
      <c r="A1" s="59" t="s">
        <v>0</v>
      </c>
      <c r="B1" s="59"/>
      <c r="C1" s="59"/>
      <c r="D1" s="59"/>
      <c r="E1" s="59"/>
      <c r="F1" s="59"/>
    </row>
    <row r="2" spans="1:9" ht="18.75" x14ac:dyDescent="0.25">
      <c r="A2" s="60" t="s">
        <v>67</v>
      </c>
      <c r="B2" s="60"/>
      <c r="C2" s="60"/>
      <c r="D2" s="60"/>
      <c r="E2" s="60"/>
      <c r="F2" s="60"/>
    </row>
    <row r="3" spans="1:9" ht="18.75" x14ac:dyDescent="0.25">
      <c r="A3" s="60" t="s">
        <v>57</v>
      </c>
      <c r="B3" s="60"/>
      <c r="C3" s="60"/>
      <c r="D3" s="60"/>
      <c r="E3" s="60"/>
      <c r="F3" s="60"/>
    </row>
    <row r="5" spans="1:9" x14ac:dyDescent="0.25">
      <c r="A5" s="45"/>
    </row>
    <row r="6" spans="1:9" ht="18" customHeight="1" x14ac:dyDescent="0.25">
      <c r="A6" s="47"/>
      <c r="B6" s="48" t="s">
        <v>2</v>
      </c>
      <c r="C6" s="48" t="s">
        <v>3</v>
      </c>
      <c r="D6" s="48" t="s">
        <v>4</v>
      </c>
      <c r="E6" s="48" t="s">
        <v>64</v>
      </c>
      <c r="F6" s="48" t="s">
        <v>68</v>
      </c>
    </row>
    <row r="7" spans="1:9" ht="18" customHeight="1" x14ac:dyDescent="0.25">
      <c r="A7" s="47" t="s">
        <v>58</v>
      </c>
      <c r="B7" s="49">
        <v>173635000</v>
      </c>
      <c r="C7" s="49">
        <v>29320000</v>
      </c>
      <c r="D7" s="49">
        <v>255200000</v>
      </c>
      <c r="E7" s="49">
        <v>66300000</v>
      </c>
      <c r="F7" s="49">
        <v>50200000</v>
      </c>
      <c r="I7" s="54"/>
    </row>
    <row r="8" spans="1:9" ht="18" customHeight="1" x14ac:dyDescent="0.25">
      <c r="A8" s="47" t="s">
        <v>59</v>
      </c>
      <c r="B8" s="50">
        <v>229785000</v>
      </c>
      <c r="C8" s="50">
        <v>104300000</v>
      </c>
      <c r="D8" s="50">
        <v>273540000</v>
      </c>
      <c r="E8" s="50">
        <v>386750000</v>
      </c>
      <c r="F8" s="50">
        <v>137000000</v>
      </c>
      <c r="I8" s="54"/>
    </row>
    <row r="9" spans="1:9" ht="18" customHeight="1" x14ac:dyDescent="0.25">
      <c r="A9" s="47" t="s">
        <v>81</v>
      </c>
      <c r="B9" s="50">
        <v>40766300</v>
      </c>
      <c r="C9" s="50">
        <v>20712800</v>
      </c>
      <c r="D9" s="50">
        <v>18273300</v>
      </c>
      <c r="E9" s="50">
        <v>29864800</v>
      </c>
      <c r="F9" s="50">
        <v>20061375</v>
      </c>
      <c r="I9" s="54"/>
    </row>
    <row r="10" spans="1:9" ht="18" customHeight="1" x14ac:dyDescent="0.25">
      <c r="A10" s="47" t="s">
        <v>60</v>
      </c>
      <c r="B10" s="50">
        <v>34120823</v>
      </c>
      <c r="C10" s="50">
        <v>38253226</v>
      </c>
      <c r="D10" s="50">
        <v>1276000</v>
      </c>
      <c r="E10" s="50">
        <v>23184301</v>
      </c>
      <c r="F10" s="50">
        <v>322500</v>
      </c>
      <c r="I10" s="54"/>
    </row>
    <row r="11" spans="1:9" ht="18" customHeight="1" x14ac:dyDescent="0.25">
      <c r="A11" s="47" t="s">
        <v>61</v>
      </c>
      <c r="B11" s="50">
        <v>7000000</v>
      </c>
      <c r="C11" s="50">
        <v>9300000</v>
      </c>
      <c r="D11" s="50">
        <v>26000000</v>
      </c>
      <c r="E11" s="50">
        <v>5000000</v>
      </c>
      <c r="F11" s="50">
        <v>5000000</v>
      </c>
      <c r="I11" s="54"/>
    </row>
    <row r="12" spans="1:9" ht="18" customHeight="1" x14ac:dyDescent="0.25">
      <c r="A12" s="47" t="s">
        <v>62</v>
      </c>
      <c r="B12" s="50">
        <v>10646000</v>
      </c>
      <c r="C12" s="50">
        <v>6005000</v>
      </c>
      <c r="D12" s="50">
        <v>4080000</v>
      </c>
      <c r="E12" s="50">
        <v>2130000</v>
      </c>
      <c r="F12" s="50">
        <v>3240000</v>
      </c>
      <c r="I12" s="54"/>
    </row>
    <row r="13" spans="1:9" ht="18" customHeight="1" x14ac:dyDescent="0.25">
      <c r="A13" s="47" t="s">
        <v>82</v>
      </c>
      <c r="B13" s="50">
        <v>16215000</v>
      </c>
      <c r="C13" s="50">
        <v>2830000</v>
      </c>
      <c r="D13" s="50">
        <v>2015000</v>
      </c>
      <c r="E13" s="50">
        <v>1895000</v>
      </c>
      <c r="F13" s="50">
        <v>3680000</v>
      </c>
      <c r="I13" s="54"/>
    </row>
    <row r="14" spans="1:9" ht="18" customHeight="1" x14ac:dyDescent="0.25">
      <c r="A14" t="s">
        <v>83</v>
      </c>
      <c r="B14" s="50">
        <v>13131000</v>
      </c>
      <c r="C14" s="50">
        <v>6095000</v>
      </c>
      <c r="D14" s="50">
        <v>2650000</v>
      </c>
      <c r="E14" s="50">
        <v>2200000</v>
      </c>
      <c r="F14" s="50">
        <v>1730000</v>
      </c>
      <c r="I14" s="54"/>
    </row>
    <row r="15" spans="1:9" ht="18" customHeight="1" x14ac:dyDescent="0.25">
      <c r="A15" s="47" t="s">
        <v>63</v>
      </c>
      <c r="B15" s="50">
        <v>8950000</v>
      </c>
      <c r="C15" s="50">
        <v>6100000</v>
      </c>
      <c r="D15" s="50">
        <v>6100000</v>
      </c>
      <c r="E15" s="50">
        <v>6100000</v>
      </c>
      <c r="F15" s="50">
        <v>6100000</v>
      </c>
      <c r="I15" s="54"/>
    </row>
    <row r="16" spans="1:9" s="53" customFormat="1" ht="18" customHeight="1" x14ac:dyDescent="0.25">
      <c r="A16" s="51" t="s">
        <v>84</v>
      </c>
      <c r="B16" s="52">
        <f>SUM(B7:B15)</f>
        <v>534249123</v>
      </c>
      <c r="C16" s="52">
        <f t="shared" ref="C16:F16" si="0">SUM(C7:C15)</f>
        <v>222916026</v>
      </c>
      <c r="D16" s="52">
        <f t="shared" si="0"/>
        <v>589134300</v>
      </c>
      <c r="E16" s="52">
        <f t="shared" si="0"/>
        <v>523424101</v>
      </c>
      <c r="F16" s="52">
        <f t="shared" si="0"/>
        <v>227333875</v>
      </c>
      <c r="I16" s="54"/>
    </row>
  </sheetData>
  <mergeCells count="3">
    <mergeCell ref="A1:F1"/>
    <mergeCell ref="A2:F2"/>
    <mergeCell ref="A3:F3"/>
  </mergeCells>
  <pageMargins left="0.7" right="0.7" top="0.75" bottom="0.75" header="0.3" footer="0.3"/>
  <pageSetup scale="72" orientation="portrait" r:id="rId1"/>
  <headerFooter>
    <oddFooter>&amp;L&amp;F&amp;CPage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Normal="100"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35</v>
      </c>
      <c r="B3" s="58"/>
      <c r="C3" s="58"/>
      <c r="D3" s="58"/>
      <c r="E3" s="58"/>
      <c r="F3" s="58"/>
    </row>
    <row r="5" spans="1:6" x14ac:dyDescent="0.25">
      <c r="A5" s="1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f>-6053872.91470635+8050000</f>
        <v>1996127.0852936497</v>
      </c>
      <c r="C7" s="19">
        <f>-5928533.91289247+8050000</f>
        <v>2121466.0871075299</v>
      </c>
      <c r="D7" s="19">
        <f>-5843675.26940817+8050000</f>
        <v>2206324.7305918299</v>
      </c>
      <c r="E7" s="19">
        <f>-5755422.28018449+8050000</f>
        <v>2294577.7198155103</v>
      </c>
      <c r="F7" s="19">
        <f>-5663639.17139187+8050000</f>
        <v>2386360.8286081301</v>
      </c>
    </row>
    <row r="8" spans="1:6" ht="18" customHeight="1" x14ac:dyDescent="0.25">
      <c r="A8" s="17" t="s">
        <v>37</v>
      </c>
      <c r="B8" s="20">
        <v>763463.29012921406</v>
      </c>
      <c r="C8" s="20">
        <v>795942.4519475149</v>
      </c>
      <c r="D8" s="20">
        <v>815931.04108979972</v>
      </c>
      <c r="E8" s="20">
        <v>836719.17379777564</v>
      </c>
      <c r="F8" s="20">
        <v>858338.8318140707</v>
      </c>
    </row>
    <row r="9" spans="1:6" ht="18" customHeight="1" x14ac:dyDescent="0.25">
      <c r="A9" s="17" t="s">
        <v>38</v>
      </c>
      <c r="B9" s="20">
        <v>240086.89708239265</v>
      </c>
      <c r="C9" s="20">
        <v>247382.46120239262</v>
      </c>
      <c r="D9" s="20">
        <v>251003.35548719263</v>
      </c>
      <c r="E9" s="20">
        <v>254769.0855433846</v>
      </c>
      <c r="F9" s="20">
        <v>258685.44480182428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1001.8800000000001</v>
      </c>
      <c r="C11" s="20">
        <v>450</v>
      </c>
      <c r="D11" s="20">
        <v>450</v>
      </c>
      <c r="E11" s="20">
        <v>450</v>
      </c>
      <c r="F11" s="20">
        <v>450</v>
      </c>
    </row>
    <row r="12" spans="1:6" ht="18" customHeight="1" x14ac:dyDescent="0.25">
      <c r="A12" s="17" t="s">
        <v>41</v>
      </c>
      <c r="B12" s="20">
        <v>355000</v>
      </c>
      <c r="C12" s="20">
        <v>355000</v>
      </c>
      <c r="D12" s="20">
        <v>355000</v>
      </c>
      <c r="E12" s="20">
        <v>355000</v>
      </c>
      <c r="F12" s="20">
        <v>355000</v>
      </c>
    </row>
    <row r="13" spans="1:6" ht="18" customHeight="1" x14ac:dyDescent="0.25">
      <c r="A13" s="17" t="s">
        <v>65</v>
      </c>
      <c r="B13" s="20">
        <f>-500000+500000</f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ht="18" customHeight="1" x14ac:dyDescent="0.25">
      <c r="A14" s="17" t="s">
        <v>42</v>
      </c>
      <c r="B14" s="20">
        <f>-11540.8000000003+2000000</f>
        <v>1988459.1999999997</v>
      </c>
      <c r="C14" s="20">
        <v>1983659</v>
      </c>
      <c r="D14" s="20">
        <v>1983659</v>
      </c>
      <c r="E14" s="20">
        <v>1983659</v>
      </c>
      <c r="F14" s="20">
        <v>1983659</v>
      </c>
    </row>
    <row r="15" spans="1:6" ht="18" customHeight="1" x14ac:dyDescent="0.25">
      <c r="A15" s="17" t="s">
        <v>25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5344138.3525052555</v>
      </c>
      <c r="C19" s="22">
        <v>5503900.000257438</v>
      </c>
      <c r="D19" s="22">
        <v>5612368.1271688221</v>
      </c>
      <c r="E19" s="22">
        <v>5725174.9791566711</v>
      </c>
      <c r="F19" s="22">
        <v>5842494.1052240245</v>
      </c>
    </row>
    <row r="22" spans="1:6" x14ac:dyDescent="0.25">
      <c r="A22" s="55" t="s">
        <v>80</v>
      </c>
      <c r="B22" s="10"/>
      <c r="C22" s="10"/>
      <c r="D22" s="10"/>
      <c r="E22" s="10"/>
    </row>
    <row r="23" spans="1:6" x14ac:dyDescent="0.25">
      <c r="B23" s="10"/>
      <c r="C23" s="10"/>
      <c r="D23" s="10"/>
      <c r="E23" s="10"/>
    </row>
    <row r="25" spans="1:6" x14ac:dyDescent="0.25">
      <c r="A25" s="23"/>
      <c r="B25" s="24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4"/>
      <c r="B33" s="5"/>
      <c r="C33" s="5"/>
      <c r="D33" s="5"/>
      <c r="E33" s="5"/>
      <c r="F33" s="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E5EF-5511-4F33-9781-14C055BB36BE}">
  <sheetPr>
    <pageSetUpPr fitToPage="1"/>
  </sheetPr>
  <dimension ref="A1:F36"/>
  <sheetViews>
    <sheetView zoomScaleNormal="100"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47</v>
      </c>
      <c r="B3" s="58"/>
      <c r="C3" s="58"/>
      <c r="D3" s="58"/>
      <c r="E3" s="58"/>
      <c r="F3" s="58"/>
    </row>
    <row r="5" spans="1:6" x14ac:dyDescent="0.25">
      <c r="A5" s="1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2778021.2806887999</v>
      </c>
      <c r="C7" s="19">
        <v>2914803.1068923525</v>
      </c>
      <c r="D7" s="19">
        <v>3017875.2311680461</v>
      </c>
      <c r="E7" s="19">
        <v>3138590.2404147685</v>
      </c>
      <c r="F7" s="19">
        <v>3264133.8500313587</v>
      </c>
    </row>
    <row r="8" spans="1:6" ht="18" customHeight="1" x14ac:dyDescent="0.25">
      <c r="A8" s="17" t="s">
        <v>37</v>
      </c>
      <c r="B8" s="20">
        <v>1079300.8061885296</v>
      </c>
      <c r="C8" s="20">
        <v>1110794.6108588411</v>
      </c>
      <c r="D8" s="20">
        <v>1136422.140314043</v>
      </c>
      <c r="E8" s="20">
        <v>1164110.7553674525</v>
      </c>
      <c r="F8" s="20">
        <v>1192908.8091629988</v>
      </c>
    </row>
    <row r="9" spans="1:6" ht="18" customHeight="1" x14ac:dyDescent="0.25">
      <c r="A9" s="17" t="s">
        <v>38</v>
      </c>
      <c r="B9" s="20">
        <v>263548.96586830146</v>
      </c>
      <c r="C9" s="20">
        <v>272543.71843330155</v>
      </c>
      <c r="D9" s="20">
        <v>280930.78521930153</v>
      </c>
      <c r="E9" s="20">
        <v>290165.40176450153</v>
      </c>
      <c r="F9" s="20">
        <v>300841.40974886948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40551.880000000005</v>
      </c>
      <c r="C11" s="20">
        <v>40551.880000000005</v>
      </c>
      <c r="D11" s="20">
        <v>40551.880000000005</v>
      </c>
      <c r="E11" s="20">
        <v>40551.880000000005</v>
      </c>
      <c r="F11" s="20">
        <v>40551.880000000005</v>
      </c>
    </row>
    <row r="12" spans="1:6" ht="18" customHeight="1" x14ac:dyDescent="0.25">
      <c r="A12" s="17" t="s">
        <v>41</v>
      </c>
      <c r="B12" s="20">
        <v>3294127</v>
      </c>
      <c r="C12" s="20">
        <v>3311150</v>
      </c>
      <c r="D12" s="20">
        <v>3354568</v>
      </c>
      <c r="E12" s="20">
        <v>3500156</v>
      </c>
      <c r="F12" s="20">
        <v>3548024</v>
      </c>
    </row>
    <row r="13" spans="1:6" ht="18" customHeight="1" x14ac:dyDescent="0.25">
      <c r="A13" s="17" t="s">
        <v>65</v>
      </c>
      <c r="B13" s="20">
        <v>24209</v>
      </c>
      <c r="C13" s="20">
        <v>24475</v>
      </c>
      <c r="D13" s="20">
        <v>74754</v>
      </c>
      <c r="E13" s="20">
        <v>25048</v>
      </c>
      <c r="F13" s="20">
        <v>25355</v>
      </c>
    </row>
    <row r="14" spans="1:6" ht="18" customHeight="1" x14ac:dyDescent="0.25">
      <c r="A14" s="17" t="s">
        <v>42</v>
      </c>
      <c r="B14" s="20">
        <v>2520393</v>
      </c>
      <c r="C14" s="20">
        <v>2706994</v>
      </c>
      <c r="D14" s="20">
        <v>2866848</v>
      </c>
      <c r="E14" s="20">
        <v>2905140</v>
      </c>
      <c r="F14" s="20">
        <v>3264811</v>
      </c>
    </row>
    <row r="15" spans="1:6" ht="18" customHeight="1" x14ac:dyDescent="0.25">
      <c r="A15" s="17" t="s">
        <v>25</v>
      </c>
      <c r="B15" s="20">
        <v>370933.56</v>
      </c>
      <c r="C15" s="20">
        <v>710162.19333333336</v>
      </c>
      <c r="D15" s="20">
        <v>709412.19333333336</v>
      </c>
      <c r="E15" s="20">
        <v>637332.15333333332</v>
      </c>
      <c r="F15" s="20">
        <v>637332.15333333332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10371085.492745632</v>
      </c>
      <c r="C19" s="22">
        <v>11091474.509517828</v>
      </c>
      <c r="D19" s="22">
        <v>11481362.230034724</v>
      </c>
      <c r="E19" s="22">
        <v>11701094.430880055</v>
      </c>
      <c r="F19" s="22">
        <v>12273958.10227656</v>
      </c>
    </row>
    <row r="25" spans="1:6" x14ac:dyDescent="0.25">
      <c r="A25" s="23"/>
      <c r="B25" s="24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4"/>
      <c r="B33" s="5"/>
      <c r="C33" s="5"/>
      <c r="D33" s="5"/>
      <c r="E33" s="5"/>
      <c r="F33" s="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6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56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2086871.3881288001</v>
      </c>
      <c r="C7" s="19">
        <v>2169720.911199552</v>
      </c>
      <c r="D7" s="19">
        <v>2256409.7476475337</v>
      </c>
      <c r="E7" s="19">
        <v>2346566.1375534358</v>
      </c>
      <c r="F7" s="19">
        <v>2440328.7830555728</v>
      </c>
    </row>
    <row r="8" spans="1:6" ht="18" customHeight="1" x14ac:dyDescent="0.25">
      <c r="A8" s="17" t="s">
        <v>37</v>
      </c>
      <c r="B8" s="20">
        <v>739806.62805639254</v>
      </c>
      <c r="C8" s="20">
        <v>757642.5646527058</v>
      </c>
      <c r="D8" s="20">
        <v>776873.53094420605</v>
      </c>
      <c r="E8" s="20">
        <v>796873.73588736635</v>
      </c>
      <c r="F8" s="20">
        <v>817673.94902825297</v>
      </c>
    </row>
    <row r="9" spans="1:6" ht="18" customHeight="1" x14ac:dyDescent="0.25">
      <c r="A9" s="17" t="s">
        <v>38</v>
      </c>
      <c r="B9" s="20">
        <v>200449.86689171923</v>
      </c>
      <c r="C9" s="20">
        <v>205971.21330371924</v>
      </c>
      <c r="D9" s="20">
        <v>212455.09764431923</v>
      </c>
      <c r="E9" s="20">
        <v>220909.79640690328</v>
      </c>
      <c r="F9" s="20">
        <v>228454.90775255059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551.88</v>
      </c>
      <c r="C11" s="20">
        <v>0</v>
      </c>
      <c r="D11" s="20">
        <v>0</v>
      </c>
      <c r="E11" s="20">
        <v>0</v>
      </c>
      <c r="F11" s="20">
        <v>0</v>
      </c>
    </row>
    <row r="12" spans="1:6" ht="18" customHeight="1" x14ac:dyDescent="0.25">
      <c r="A12" s="17" t="s">
        <v>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ht="18" customHeight="1" x14ac:dyDescent="0.25">
      <c r="A13" s="17" t="s">
        <v>65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ht="18" customHeight="1" x14ac:dyDescent="0.25">
      <c r="A14" s="17" t="s">
        <v>42</v>
      </c>
      <c r="B14" s="20">
        <v>2508175</v>
      </c>
      <c r="C14" s="20">
        <v>2683780</v>
      </c>
      <c r="D14" s="20">
        <v>2983780</v>
      </c>
      <c r="E14" s="20">
        <v>3136780</v>
      </c>
      <c r="F14" s="20">
        <v>3583780</v>
      </c>
    </row>
    <row r="15" spans="1:6" ht="18" customHeight="1" x14ac:dyDescent="0.25">
      <c r="A15" s="17" t="s">
        <v>25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5535854.7630769117</v>
      </c>
      <c r="C19" s="22">
        <v>5817114.6891559772</v>
      </c>
      <c r="D19" s="22">
        <v>6229518.3762360588</v>
      </c>
      <c r="E19" s="22">
        <v>6501129.6698477054</v>
      </c>
      <c r="F19" s="22">
        <v>7070237.6398363765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49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7726849.938828906</v>
      </c>
      <c r="C7" s="19">
        <v>8044334.1196567295</v>
      </c>
      <c r="D7" s="19">
        <v>8366107.4844429987</v>
      </c>
      <c r="E7" s="19">
        <v>8700751.7838207167</v>
      </c>
      <c r="F7" s="19">
        <v>9048781.8551735487</v>
      </c>
    </row>
    <row r="8" spans="1:6" ht="18" customHeight="1" x14ac:dyDescent="0.25">
      <c r="A8" s="17" t="s">
        <v>37</v>
      </c>
      <c r="B8" s="20">
        <v>3213118.0835453421</v>
      </c>
      <c r="C8" s="20">
        <v>3145262.7231196128</v>
      </c>
      <c r="D8" s="20">
        <v>3215328.4504520451</v>
      </c>
      <c r="E8" s="20">
        <v>3290583.5701577752</v>
      </c>
      <c r="F8" s="20">
        <v>3368848.7753117331</v>
      </c>
    </row>
    <row r="9" spans="1:6" ht="18" customHeight="1" x14ac:dyDescent="0.25">
      <c r="A9" s="17" t="s">
        <v>38</v>
      </c>
      <c r="B9" s="20">
        <v>736057.84332627291</v>
      </c>
      <c r="C9" s="20">
        <v>761021.75663467299</v>
      </c>
      <c r="D9" s="20">
        <v>787865.71409767296</v>
      </c>
      <c r="E9" s="20">
        <v>816778.88769139303</v>
      </c>
      <c r="F9" s="20">
        <v>848883.44616133382</v>
      </c>
    </row>
    <row r="10" spans="1:6" ht="18" customHeight="1" x14ac:dyDescent="0.25">
      <c r="A10" s="17" t="s">
        <v>39</v>
      </c>
      <c r="B10" s="20">
        <v>696359</v>
      </c>
      <c r="C10" s="20">
        <v>696359</v>
      </c>
      <c r="D10" s="20">
        <v>696359</v>
      </c>
      <c r="E10" s="20">
        <v>696359</v>
      </c>
      <c r="F10" s="20">
        <v>696359</v>
      </c>
    </row>
    <row r="11" spans="1:6" ht="18" customHeight="1" x14ac:dyDescent="0.25">
      <c r="A11" s="17" t="s">
        <v>40</v>
      </c>
      <c r="B11" s="20">
        <v>1901.7600000000002</v>
      </c>
      <c r="C11" s="20">
        <v>750</v>
      </c>
      <c r="D11" s="20">
        <v>750</v>
      </c>
      <c r="E11" s="20">
        <v>750</v>
      </c>
      <c r="F11" s="20">
        <v>750</v>
      </c>
    </row>
    <row r="12" spans="1:6" ht="18" customHeight="1" x14ac:dyDescent="0.25">
      <c r="A12" s="17" t="s">
        <v>41</v>
      </c>
      <c r="B12" s="20">
        <v>330850</v>
      </c>
      <c r="C12" s="20">
        <v>339000</v>
      </c>
      <c r="D12" s="20">
        <v>339000</v>
      </c>
      <c r="E12" s="20">
        <v>339000</v>
      </c>
      <c r="F12" s="20">
        <v>342000</v>
      </c>
    </row>
    <row r="13" spans="1:6" ht="18" customHeight="1" x14ac:dyDescent="0.25">
      <c r="A13" s="17" t="s">
        <v>65</v>
      </c>
      <c r="B13" s="20">
        <v>416037</v>
      </c>
      <c r="C13" s="20">
        <v>488580</v>
      </c>
      <c r="D13" s="20">
        <v>493310.4</v>
      </c>
      <c r="E13" s="20">
        <v>498092.70999999996</v>
      </c>
      <c r="F13" s="20">
        <v>503928.49</v>
      </c>
    </row>
    <row r="14" spans="1:6" ht="18" customHeight="1" x14ac:dyDescent="0.25">
      <c r="A14" s="17" t="s">
        <v>42</v>
      </c>
      <c r="B14" s="20">
        <v>1930307</v>
      </c>
      <c r="C14" s="20">
        <v>1945111</v>
      </c>
      <c r="D14" s="20">
        <v>1920464.65</v>
      </c>
      <c r="E14" s="20">
        <v>1925979.9100000001</v>
      </c>
      <c r="F14" s="20">
        <v>2028876.8900000001</v>
      </c>
    </row>
    <row r="15" spans="1:6" ht="18" customHeight="1" x14ac:dyDescent="0.25">
      <c r="A15" s="17" t="s">
        <v>25</v>
      </c>
      <c r="B15" s="20">
        <v>15554.659999999996</v>
      </c>
      <c r="C15" s="20">
        <v>12281.43</v>
      </c>
      <c r="D15" s="20">
        <v>11628</v>
      </c>
      <c r="E15" s="20">
        <v>4845</v>
      </c>
      <c r="F15" s="20">
        <v>0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2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2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15067035.285700521</v>
      </c>
      <c r="C19" s="22">
        <v>15432700.029411016</v>
      </c>
      <c r="D19" s="22">
        <v>15830813.698992718</v>
      </c>
      <c r="E19" s="22">
        <v>16273140.861669887</v>
      </c>
      <c r="F19" s="22">
        <v>16838428.456646614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  <row r="38" spans="1:6" x14ac:dyDescent="0.25">
      <c r="B38" s="6"/>
      <c r="C38" s="6"/>
      <c r="D38" s="6"/>
      <c r="E38" s="6"/>
      <c r="F38" s="6"/>
    </row>
    <row r="39" spans="1:6" x14ac:dyDescent="0.25">
      <c r="B39" s="6"/>
      <c r="C39" s="6"/>
      <c r="D39" s="6"/>
      <c r="E39" s="6"/>
      <c r="F39" s="6"/>
    </row>
    <row r="40" spans="1:6" x14ac:dyDescent="0.25">
      <c r="B40" s="6"/>
      <c r="C40" s="6"/>
      <c r="D40" s="6"/>
      <c r="E40" s="6"/>
      <c r="F40" s="6"/>
    </row>
    <row r="41" spans="1:6" x14ac:dyDescent="0.25">
      <c r="B41" s="6"/>
      <c r="C41" s="6"/>
      <c r="D41" s="6"/>
      <c r="E41" s="6"/>
      <c r="F41" s="6"/>
    </row>
    <row r="42" spans="1:6" x14ac:dyDescent="0.25">
      <c r="B42" s="6"/>
      <c r="C42" s="6"/>
      <c r="D42" s="6"/>
      <c r="E42" s="6"/>
      <c r="F42" s="6"/>
    </row>
    <row r="43" spans="1:6" x14ac:dyDescent="0.25">
      <c r="B43" s="6"/>
      <c r="C43" s="6"/>
      <c r="D43" s="6"/>
      <c r="E43" s="6"/>
      <c r="F43" s="6"/>
    </row>
    <row r="44" spans="1:6" x14ac:dyDescent="0.25">
      <c r="B44" s="6"/>
      <c r="C44" s="6"/>
      <c r="D44" s="6"/>
      <c r="E44" s="6"/>
      <c r="F44" s="6"/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824E-A563-48FC-A70C-4B78CD2AD01D}">
  <sheetPr>
    <pageSetUpPr fitToPage="1"/>
  </sheetPr>
  <dimension ref="A1:F4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69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24723842.68766642</v>
      </c>
      <c r="C7" s="19">
        <v>25712178.745857887</v>
      </c>
      <c r="D7" s="19">
        <v>26726704.255692191</v>
      </c>
      <c r="E7" s="19">
        <v>27781391.385919891</v>
      </c>
      <c r="F7" s="19">
        <v>28877835.361356679</v>
      </c>
    </row>
    <row r="8" spans="1:6" ht="18" customHeight="1" x14ac:dyDescent="0.25">
      <c r="A8" s="17" t="s">
        <v>37</v>
      </c>
      <c r="B8" s="20">
        <v>14291389.36806142</v>
      </c>
      <c r="C8" s="20">
        <v>14450778.845056655</v>
      </c>
      <c r="D8" s="20">
        <v>14766693.188184008</v>
      </c>
      <c r="E8" s="20">
        <v>15094922.575176466</v>
      </c>
      <c r="F8" s="20">
        <v>15435372.3136886</v>
      </c>
    </row>
    <row r="9" spans="1:6" ht="18" customHeight="1" x14ac:dyDescent="0.25">
      <c r="A9" s="17" t="s">
        <v>38</v>
      </c>
      <c r="B9" s="20">
        <v>2577749.0688358336</v>
      </c>
      <c r="C9" s="20">
        <v>2640145.8626772342</v>
      </c>
      <c r="D9" s="20">
        <v>2717839.3916302342</v>
      </c>
      <c r="E9" s="20">
        <v>2801758.4852199857</v>
      </c>
      <c r="F9" s="20">
        <v>2894273.5274091274</v>
      </c>
    </row>
    <row r="10" spans="1:6" ht="18" customHeight="1" x14ac:dyDescent="0.25">
      <c r="A10" s="17" t="s">
        <v>39</v>
      </c>
      <c r="B10" s="20">
        <v>497147</v>
      </c>
      <c r="C10" s="20">
        <v>497147</v>
      </c>
      <c r="D10" s="20">
        <v>497147</v>
      </c>
      <c r="E10" s="20">
        <v>497147</v>
      </c>
      <c r="F10" s="20">
        <v>497147</v>
      </c>
    </row>
    <row r="11" spans="1:6" ht="18" customHeight="1" x14ac:dyDescent="0.25">
      <c r="A11" s="17" t="s">
        <v>40</v>
      </c>
      <c r="B11" s="20">
        <v>1334815.5999999999</v>
      </c>
      <c r="C11" s="20">
        <v>1613054.8900000001</v>
      </c>
      <c r="D11" s="20">
        <v>1693708.85</v>
      </c>
      <c r="E11" s="20">
        <v>1743526.88</v>
      </c>
      <c r="F11" s="20">
        <v>1755513.9700000002</v>
      </c>
    </row>
    <row r="12" spans="1:6" ht="18" customHeight="1" x14ac:dyDescent="0.25">
      <c r="A12" s="17" t="s">
        <v>41</v>
      </c>
      <c r="B12" s="20">
        <v>59500</v>
      </c>
      <c r="C12" s="20">
        <v>65000</v>
      </c>
      <c r="D12" s="20">
        <v>60000</v>
      </c>
      <c r="E12" s="20">
        <v>66500</v>
      </c>
      <c r="F12" s="20">
        <v>60500</v>
      </c>
    </row>
    <row r="13" spans="1:6" ht="18" customHeight="1" x14ac:dyDescent="0.25">
      <c r="A13" s="17" t="s">
        <v>65</v>
      </c>
      <c r="B13" s="20">
        <f>6844014.7-84739+12475746-500000</f>
        <v>18735021.699999999</v>
      </c>
      <c r="C13" s="20">
        <v>17961833.459999997</v>
      </c>
      <c r="D13" s="20">
        <v>20459134.350000001</v>
      </c>
      <c r="E13" s="20">
        <v>23102728.390000001</v>
      </c>
      <c r="F13" s="20">
        <v>20645858.370000001</v>
      </c>
    </row>
    <row r="14" spans="1:6" ht="18" customHeight="1" x14ac:dyDescent="0.25">
      <c r="A14" s="17" t="s">
        <v>42</v>
      </c>
      <c r="B14" s="20">
        <f>15399049-2000000</f>
        <v>13399049</v>
      </c>
      <c r="C14" s="20">
        <v>15350089.379999999</v>
      </c>
      <c r="D14" s="20">
        <v>17896293.510000002</v>
      </c>
      <c r="E14" s="20">
        <v>19624688.619999997</v>
      </c>
      <c r="F14" s="20">
        <v>20873132.260000002</v>
      </c>
    </row>
    <row r="15" spans="1:6" ht="18" customHeight="1" x14ac:dyDescent="0.25">
      <c r="A15" s="17" t="s">
        <v>25</v>
      </c>
      <c r="B15" s="20">
        <v>8715592.8222222235</v>
      </c>
      <c r="C15" s="20">
        <v>13216118.360000003</v>
      </c>
      <c r="D15" s="20">
        <v>14315381.191111114</v>
      </c>
      <c r="E15" s="20">
        <v>15822186.924444444</v>
      </c>
      <c r="F15" s="20">
        <v>16571985.28777778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27" t="s">
        <v>44</v>
      </c>
      <c r="B17" s="28">
        <f>84739-12475746</f>
        <v>-12391007</v>
      </c>
      <c r="C17" s="20">
        <v>-12391007</v>
      </c>
      <c r="D17" s="20">
        <v>-12391007</v>
      </c>
      <c r="E17" s="20">
        <v>-12391007</v>
      </c>
      <c r="F17" s="20">
        <v>-12391007</v>
      </c>
    </row>
    <row r="18" spans="1:6" ht="18" customHeight="1" x14ac:dyDescent="0.25">
      <c r="A18" s="27" t="s">
        <v>45</v>
      </c>
      <c r="B18" s="28">
        <v>-646282.16367899999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71296818.08310689</v>
      </c>
      <c r="C19" s="22">
        <v>79115339.543591768</v>
      </c>
      <c r="D19" s="22">
        <v>86741894.73661755</v>
      </c>
      <c r="E19" s="22">
        <v>94143843.260760784</v>
      </c>
      <c r="F19" s="22">
        <v>95220611.090232193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  <row r="38" spans="1:6" x14ac:dyDescent="0.25">
      <c r="B38" s="6"/>
      <c r="C38" s="6"/>
      <c r="D38" s="6"/>
      <c r="E38" s="6"/>
      <c r="F38" s="6"/>
    </row>
    <row r="39" spans="1:6" x14ac:dyDescent="0.25">
      <c r="B39" s="6"/>
      <c r="C39" s="6"/>
      <c r="D39" s="6"/>
      <c r="E39" s="6"/>
      <c r="F39" s="6"/>
    </row>
    <row r="40" spans="1:6" x14ac:dyDescent="0.25">
      <c r="B40" s="6"/>
      <c r="C40" s="6"/>
      <c r="D40" s="6"/>
      <c r="E40" s="6"/>
      <c r="F40" s="6"/>
    </row>
    <row r="41" spans="1:6" x14ac:dyDescent="0.25">
      <c r="B41" s="6"/>
      <c r="C41" s="6"/>
      <c r="D41" s="6"/>
      <c r="E41" s="6"/>
      <c r="F41" s="6"/>
    </row>
    <row r="42" spans="1:6" x14ac:dyDescent="0.25">
      <c r="B42" s="6"/>
      <c r="C42" s="6"/>
      <c r="D42" s="6"/>
      <c r="E42" s="6"/>
      <c r="F42" s="6"/>
    </row>
    <row r="43" spans="1:6" x14ac:dyDescent="0.25">
      <c r="B43" s="6"/>
      <c r="C43" s="6"/>
      <c r="D43" s="6"/>
      <c r="E43" s="6"/>
      <c r="F43" s="6"/>
    </row>
    <row r="44" spans="1:6" x14ac:dyDescent="0.25">
      <c r="B44" s="6"/>
      <c r="C44" s="6"/>
      <c r="D44" s="6"/>
      <c r="E44" s="6"/>
      <c r="F44" s="6"/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BE8D-0208-47D5-B6AD-7DA42E523FED}">
  <sheetPr>
    <pageSetUpPr fitToPage="1"/>
  </sheetPr>
  <dimension ref="A1:F47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70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2139542.9045996806</v>
      </c>
      <c r="C7" s="19">
        <v>2220282.6267356672</v>
      </c>
      <c r="D7" s="19">
        <v>2309093.9318050938</v>
      </c>
      <c r="E7" s="19">
        <v>2401457.6890772982</v>
      </c>
      <c r="F7" s="19">
        <v>2497515.9966403903</v>
      </c>
    </row>
    <row r="8" spans="1:6" ht="18" customHeight="1" x14ac:dyDescent="0.25">
      <c r="A8" s="17" t="s">
        <v>37</v>
      </c>
      <c r="B8" s="20">
        <v>1168723.8526297503</v>
      </c>
      <c r="C8" s="20">
        <v>1181964.8375521691</v>
      </c>
      <c r="D8" s="20">
        <v>1202002.0266151519</v>
      </c>
      <c r="E8" s="20">
        <v>1222840.703240654</v>
      </c>
      <c r="F8" s="20">
        <v>1244512.9269311761</v>
      </c>
    </row>
    <row r="9" spans="1:6" ht="18" customHeight="1" x14ac:dyDescent="0.25">
      <c r="A9" s="17" t="s">
        <v>38</v>
      </c>
      <c r="B9" s="20">
        <v>212322.5205764276</v>
      </c>
      <c r="C9" s="20">
        <v>217949.5578234276</v>
      </c>
      <c r="D9" s="20">
        <v>223707.11359542757</v>
      </c>
      <c r="E9" s="20">
        <v>230061.62850894764</v>
      </c>
      <c r="F9" s="20">
        <v>238701.92467292844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202188</v>
      </c>
      <c r="C11" s="20">
        <v>202188</v>
      </c>
      <c r="D11" s="20">
        <v>202188</v>
      </c>
      <c r="E11" s="20">
        <v>202188</v>
      </c>
      <c r="F11" s="20">
        <v>202188</v>
      </c>
    </row>
    <row r="12" spans="1:6" ht="18" customHeight="1" x14ac:dyDescent="0.25">
      <c r="A12" s="17" t="s">
        <v>41</v>
      </c>
      <c r="B12" s="20">
        <v>30000</v>
      </c>
      <c r="C12" s="20">
        <v>30000</v>
      </c>
      <c r="D12" s="20">
        <v>30000</v>
      </c>
      <c r="E12" s="20">
        <v>30000</v>
      </c>
      <c r="F12" s="20">
        <v>30000</v>
      </c>
    </row>
    <row r="13" spans="1:6" ht="18" customHeight="1" x14ac:dyDescent="0.25">
      <c r="A13" s="17" t="s">
        <v>65</v>
      </c>
      <c r="B13" s="20">
        <v>5000</v>
      </c>
      <c r="C13" s="20">
        <v>5000</v>
      </c>
      <c r="D13" s="20">
        <v>5000</v>
      </c>
      <c r="E13" s="20">
        <v>5000</v>
      </c>
      <c r="F13" s="20">
        <v>5000</v>
      </c>
    </row>
    <row r="14" spans="1:6" ht="18" customHeight="1" x14ac:dyDescent="0.25">
      <c r="A14" s="17" t="s">
        <v>42</v>
      </c>
      <c r="B14" s="20">
        <f>7147817-2000000</f>
        <v>5147817</v>
      </c>
      <c r="C14" s="20">
        <v>7581581</v>
      </c>
      <c r="D14" s="20">
        <v>9984581</v>
      </c>
      <c r="E14" s="20">
        <v>11681581</v>
      </c>
      <c r="F14" s="20">
        <v>13381581</v>
      </c>
    </row>
    <row r="15" spans="1:6" ht="18" customHeight="1" x14ac:dyDescent="0.25">
      <c r="A15" s="17" t="s">
        <v>25</v>
      </c>
      <c r="B15" s="20">
        <v>596664.72</v>
      </c>
      <c r="C15" s="20">
        <v>596664.72</v>
      </c>
      <c r="D15" s="20">
        <v>596664.72</v>
      </c>
      <c r="E15" s="20">
        <v>596664.72</v>
      </c>
      <c r="F15" s="20">
        <v>594426.27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2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2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9502258.997805858</v>
      </c>
      <c r="C19" s="22">
        <v>12035630.742111264</v>
      </c>
      <c r="D19" s="22">
        <v>14553236.792015674</v>
      </c>
      <c r="E19" s="22">
        <v>16369793.740826901</v>
      </c>
      <c r="F19" s="22">
        <v>18193926.118244495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3"/>
      <c r="C26" s="25"/>
      <c r="D26" s="25"/>
      <c r="E26" s="25"/>
      <c r="F26" s="25"/>
    </row>
    <row r="27" spans="1:6" x14ac:dyDescent="0.25">
      <c r="A27" s="23"/>
      <c r="B27" s="23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A35" s="23"/>
      <c r="B35" s="26"/>
      <c r="C35" s="25"/>
      <c r="D35" s="25"/>
      <c r="E35" s="25"/>
      <c r="F35" s="25"/>
    </row>
    <row r="36" spans="1:6" x14ac:dyDescent="0.25">
      <c r="B36" s="6"/>
      <c r="C36" s="6"/>
      <c r="D36" s="6"/>
      <c r="E36" s="6"/>
      <c r="F36" s="6"/>
    </row>
    <row r="37" spans="1:6" x14ac:dyDescent="0.25">
      <c r="B37" s="6"/>
      <c r="C37" s="6"/>
      <c r="D37" s="6"/>
      <c r="E37" s="6"/>
      <c r="F37" s="6"/>
    </row>
    <row r="38" spans="1:6" x14ac:dyDescent="0.25">
      <c r="B38" s="6"/>
      <c r="C38" s="6"/>
      <c r="D38" s="6"/>
      <c r="E38" s="6"/>
      <c r="F38" s="6"/>
    </row>
    <row r="39" spans="1:6" x14ac:dyDescent="0.25">
      <c r="B39" s="6"/>
      <c r="C39" s="6"/>
      <c r="D39" s="6"/>
      <c r="E39" s="6"/>
      <c r="F39" s="6"/>
    </row>
    <row r="40" spans="1:6" x14ac:dyDescent="0.25">
      <c r="B40" s="6"/>
      <c r="C40" s="6"/>
      <c r="D40" s="6"/>
      <c r="E40" s="6"/>
      <c r="F40" s="6"/>
    </row>
    <row r="41" spans="1:6" x14ac:dyDescent="0.25">
      <c r="B41" s="6"/>
      <c r="C41" s="6"/>
      <c r="D41" s="6"/>
      <c r="E41" s="6"/>
      <c r="F41" s="6"/>
    </row>
    <row r="42" spans="1:6" x14ac:dyDescent="0.25">
      <c r="B42" s="6"/>
      <c r="C42" s="6"/>
      <c r="D42" s="6"/>
      <c r="E42" s="6"/>
      <c r="F42" s="6"/>
    </row>
    <row r="43" spans="1:6" x14ac:dyDescent="0.25">
      <c r="B43" s="6"/>
      <c r="C43" s="6"/>
      <c r="D43" s="6"/>
      <c r="E43" s="6"/>
      <c r="F43" s="6"/>
    </row>
    <row r="44" spans="1:6" x14ac:dyDescent="0.25">
      <c r="B44" s="6"/>
      <c r="C44" s="6"/>
      <c r="D44" s="6"/>
      <c r="E44" s="6"/>
      <c r="F44" s="6"/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6"/>
  <sheetViews>
    <sheetView workbookViewId="0">
      <selection sqref="A1:F1"/>
    </sheetView>
  </sheetViews>
  <sheetFormatPr defaultColWidth="9.140625" defaultRowHeight="15" x14ac:dyDescent="0.25"/>
  <cols>
    <col min="1" max="1" width="47.140625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55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4796676.0360760009</v>
      </c>
      <c r="C7" s="19">
        <v>5013455.8416470401</v>
      </c>
      <c r="D7" s="19">
        <v>5213994.0753129227</v>
      </c>
      <c r="E7" s="19">
        <v>5422553.8383254381</v>
      </c>
      <c r="F7" s="19">
        <v>5639455.9918584563</v>
      </c>
    </row>
    <row r="8" spans="1:6" ht="18" customHeight="1" x14ac:dyDescent="0.25">
      <c r="A8" s="17" t="s">
        <v>37</v>
      </c>
      <c r="B8" s="20">
        <v>2095395.0968525936</v>
      </c>
      <c r="C8" s="20">
        <v>2093901.047762505</v>
      </c>
      <c r="D8" s="20">
        <v>2146041.3825866855</v>
      </c>
      <c r="E8" s="20">
        <v>2200267.330803833</v>
      </c>
      <c r="F8" s="20">
        <v>2256662.3169496655</v>
      </c>
    </row>
    <row r="9" spans="1:6" ht="18" customHeight="1" x14ac:dyDescent="0.25">
      <c r="A9" s="17" t="s">
        <v>38</v>
      </c>
      <c r="B9" s="20">
        <v>542270.82741378178</v>
      </c>
      <c r="C9" s="20">
        <v>561151.01672378182</v>
      </c>
      <c r="D9" s="20">
        <v>582450.05253878178</v>
      </c>
      <c r="E9" s="20">
        <v>608677.86619066168</v>
      </c>
      <c r="F9" s="20">
        <v>636228.24666397693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953622</v>
      </c>
      <c r="C11" s="20">
        <v>1229050</v>
      </c>
      <c r="D11" s="20">
        <v>1304250</v>
      </c>
      <c r="E11" s="20">
        <v>1354450</v>
      </c>
      <c r="F11" s="20">
        <v>1404650</v>
      </c>
    </row>
    <row r="12" spans="1:6" ht="18" customHeight="1" x14ac:dyDescent="0.25">
      <c r="A12" s="17" t="s">
        <v>41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ht="18" customHeight="1" x14ac:dyDescent="0.25">
      <c r="A13" s="17" t="s">
        <v>65</v>
      </c>
      <c r="B13" s="20">
        <f>10243134.3-500000</f>
        <v>9743134.3000000007</v>
      </c>
      <c r="C13" s="20">
        <v>9355683</v>
      </c>
      <c r="D13" s="20">
        <v>10585683</v>
      </c>
      <c r="E13" s="20">
        <v>11935683</v>
      </c>
      <c r="F13" s="20">
        <v>12185683</v>
      </c>
    </row>
    <row r="14" spans="1:6" ht="18" customHeight="1" x14ac:dyDescent="0.25">
      <c r="A14" s="17" t="s">
        <v>42</v>
      </c>
      <c r="B14" s="20">
        <v>1623917</v>
      </c>
      <c r="C14" s="20">
        <v>1464402</v>
      </c>
      <c r="D14" s="20">
        <v>1503902</v>
      </c>
      <c r="E14" s="20">
        <v>1537552</v>
      </c>
      <c r="F14" s="20">
        <v>1676812</v>
      </c>
    </row>
    <row r="15" spans="1:6" ht="18" customHeight="1" x14ac:dyDescent="0.25">
      <c r="A15" s="17" t="s">
        <v>25</v>
      </c>
      <c r="B15" s="20">
        <v>2740780.2933333335</v>
      </c>
      <c r="C15" s="20">
        <v>5119863.706666667</v>
      </c>
      <c r="D15" s="20">
        <v>5814881.706666667</v>
      </c>
      <c r="E15" s="20">
        <v>7224140.04</v>
      </c>
      <c r="F15" s="20">
        <v>8093266.2466666671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-646282.16367899999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21849513.389996711</v>
      </c>
      <c r="C19" s="22">
        <v>24837506.612799995</v>
      </c>
      <c r="D19" s="22">
        <v>27151202.217105057</v>
      </c>
      <c r="E19" s="22">
        <v>30283324.075319931</v>
      </c>
      <c r="F19" s="22">
        <v>31892757.802138764</v>
      </c>
    </row>
    <row r="23" spans="1:6" x14ac:dyDescent="0.25">
      <c r="A23" s="11"/>
      <c r="B23" s="2"/>
      <c r="C23" s="2"/>
      <c r="D23" s="2"/>
      <c r="E23" s="2"/>
      <c r="F23" s="2"/>
    </row>
    <row r="24" spans="1:6" x14ac:dyDescent="0.25">
      <c r="A24" s="23"/>
      <c r="B24" s="24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B34" s="6"/>
      <c r="C34" s="6"/>
      <c r="D34" s="6"/>
      <c r="E34" s="6"/>
      <c r="F34" s="6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6"/>
  <sheetViews>
    <sheetView zoomScaleNormal="100" workbookViewId="0">
      <selection sqref="A1:F1"/>
    </sheetView>
  </sheetViews>
  <sheetFormatPr defaultColWidth="9.140625" defaultRowHeight="15" x14ac:dyDescent="0.25"/>
  <cols>
    <col min="1" max="1" width="48" customWidth="1"/>
    <col min="2" max="6" width="15.5703125" style="3" customWidth="1"/>
  </cols>
  <sheetData>
    <row r="1" spans="1:6" ht="18.75" x14ac:dyDescent="0.25">
      <c r="A1" s="57" t="s">
        <v>0</v>
      </c>
      <c r="B1" s="57"/>
      <c r="C1" s="57"/>
      <c r="D1" s="57"/>
      <c r="E1" s="57"/>
      <c r="F1" s="57"/>
    </row>
    <row r="2" spans="1:6" ht="18.75" x14ac:dyDescent="0.25">
      <c r="A2" s="58" t="s">
        <v>67</v>
      </c>
      <c r="B2" s="58"/>
      <c r="C2" s="58"/>
      <c r="D2" s="58"/>
      <c r="E2" s="58"/>
      <c r="F2" s="58"/>
    </row>
    <row r="3" spans="1:6" ht="18.75" x14ac:dyDescent="0.25">
      <c r="A3" s="58" t="s">
        <v>54</v>
      </c>
      <c r="B3" s="58"/>
      <c r="C3" s="58"/>
      <c r="D3" s="58"/>
      <c r="E3" s="58"/>
      <c r="F3" s="58"/>
    </row>
    <row r="5" spans="1:6" x14ac:dyDescent="0.25">
      <c r="A5" s="16"/>
    </row>
    <row r="6" spans="1:6" ht="18" customHeight="1" x14ac:dyDescent="0.25">
      <c r="A6" s="17"/>
      <c r="B6" s="18" t="s">
        <v>2</v>
      </c>
      <c r="C6" s="18" t="s">
        <v>3</v>
      </c>
      <c r="D6" s="18" t="s">
        <v>4</v>
      </c>
      <c r="E6" s="18" t="s">
        <v>64</v>
      </c>
      <c r="F6" s="18" t="s">
        <v>68</v>
      </c>
    </row>
    <row r="7" spans="1:6" ht="18" customHeight="1" x14ac:dyDescent="0.25">
      <c r="A7" s="17" t="s">
        <v>36</v>
      </c>
      <c r="B7" s="19">
        <v>2957254.38392128</v>
      </c>
      <c r="C7" s="19">
        <v>3078415.3803981314</v>
      </c>
      <c r="D7" s="19">
        <v>3201551.995614056</v>
      </c>
      <c r="E7" s="19">
        <v>3329614.0754386187</v>
      </c>
      <c r="F7" s="19">
        <v>3462798.6384561644</v>
      </c>
    </row>
    <row r="8" spans="1:6" ht="18" customHeight="1" x14ac:dyDescent="0.25">
      <c r="A8" s="17" t="s">
        <v>37</v>
      </c>
      <c r="B8" s="20">
        <v>1532451.2571618073</v>
      </c>
      <c r="C8" s="20">
        <v>1514807.7769278192</v>
      </c>
      <c r="D8" s="20">
        <v>1541910.5675253475</v>
      </c>
      <c r="E8" s="20">
        <v>1570662.6639867772</v>
      </c>
      <c r="F8" s="20">
        <v>1600564.8443066643</v>
      </c>
    </row>
    <row r="9" spans="1:6" ht="18" customHeight="1" x14ac:dyDescent="0.25">
      <c r="A9" s="17" t="s">
        <v>38</v>
      </c>
      <c r="B9" s="20">
        <v>265877.97826542589</v>
      </c>
      <c r="C9" s="20">
        <v>273894.89380182594</v>
      </c>
      <c r="D9" s="20">
        <v>284796.75053202594</v>
      </c>
      <c r="E9" s="20">
        <v>296776.08514338592</v>
      </c>
      <c r="F9" s="20">
        <v>308854.81262264028</v>
      </c>
    </row>
    <row r="10" spans="1:6" ht="18" customHeight="1" x14ac:dyDescent="0.25">
      <c r="A10" s="17" t="s">
        <v>39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ht="18" customHeight="1" x14ac:dyDescent="0.25">
      <c r="A11" s="17" t="s">
        <v>40</v>
      </c>
      <c r="B11" s="20">
        <v>1655.64</v>
      </c>
      <c r="C11" s="20">
        <v>0</v>
      </c>
      <c r="D11" s="20">
        <v>0</v>
      </c>
      <c r="E11" s="20">
        <v>0</v>
      </c>
      <c r="F11" s="20">
        <v>0</v>
      </c>
    </row>
    <row r="12" spans="1:6" ht="18" customHeight="1" x14ac:dyDescent="0.25">
      <c r="A12" s="17" t="s">
        <v>41</v>
      </c>
      <c r="B12" s="20">
        <v>27000</v>
      </c>
      <c r="C12" s="20">
        <v>27000</v>
      </c>
      <c r="D12" s="20">
        <v>27000</v>
      </c>
      <c r="E12" s="20">
        <v>27000</v>
      </c>
      <c r="F12" s="20">
        <v>27000</v>
      </c>
    </row>
    <row r="13" spans="1:6" ht="18" customHeight="1" x14ac:dyDescent="0.25">
      <c r="A13" s="17" t="s">
        <v>65</v>
      </c>
      <c r="B13" s="20">
        <f>84739-84739</f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ht="18" customHeight="1" x14ac:dyDescent="0.25">
      <c r="A14" s="17" t="s">
        <v>42</v>
      </c>
      <c r="B14" s="20">
        <v>2914699</v>
      </c>
      <c r="C14" s="20">
        <v>2420346</v>
      </c>
      <c r="D14" s="20">
        <v>2499242</v>
      </c>
      <c r="E14" s="20">
        <v>2391582</v>
      </c>
      <c r="F14" s="20">
        <v>2672842</v>
      </c>
    </row>
    <row r="15" spans="1:6" ht="18" customHeight="1" x14ac:dyDescent="0.25">
      <c r="A15" s="17" t="s">
        <v>25</v>
      </c>
      <c r="B15" s="20">
        <v>2298065.368888889</v>
      </c>
      <c r="C15" s="20">
        <v>2454067.1600000006</v>
      </c>
      <c r="D15" s="20">
        <v>2451845.8000000007</v>
      </c>
      <c r="E15" s="20">
        <v>2450735.1200000006</v>
      </c>
      <c r="F15" s="20">
        <v>2446848.8400000008</v>
      </c>
    </row>
    <row r="16" spans="1:6" ht="18" customHeight="1" x14ac:dyDescent="0.25">
      <c r="A16" s="17" t="s">
        <v>43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ht="18" customHeight="1" x14ac:dyDescent="0.25">
      <c r="A17" s="17" t="s">
        <v>44</v>
      </c>
      <c r="B17" s="20">
        <v>84739</v>
      </c>
      <c r="C17" s="20">
        <v>0</v>
      </c>
      <c r="D17" s="20">
        <v>0</v>
      </c>
      <c r="E17" s="20">
        <v>0</v>
      </c>
      <c r="F17" s="20">
        <v>0</v>
      </c>
    </row>
    <row r="18" spans="1:6" ht="18" customHeight="1" x14ac:dyDescent="0.25">
      <c r="A18" s="17" t="s">
        <v>45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s="1" customFormat="1" ht="18" customHeight="1" x14ac:dyDescent="0.25">
      <c r="A19" s="21" t="s">
        <v>46</v>
      </c>
      <c r="B19" s="22">
        <v>10081742.628237402</v>
      </c>
      <c r="C19" s="22">
        <v>9768531.2111277767</v>
      </c>
      <c r="D19" s="22">
        <v>10006347.113671429</v>
      </c>
      <c r="E19" s="22">
        <v>10066369.944568783</v>
      </c>
      <c r="F19" s="22">
        <v>10518909.135385469</v>
      </c>
    </row>
    <row r="23" spans="1:6" x14ac:dyDescent="0.25">
      <c r="A23" s="23"/>
      <c r="B23" s="24"/>
      <c r="C23" s="25"/>
      <c r="D23" s="25"/>
      <c r="E23" s="25"/>
      <c r="F23" s="25"/>
    </row>
    <row r="24" spans="1:6" x14ac:dyDescent="0.25">
      <c r="A24" s="23"/>
      <c r="B24" s="23"/>
      <c r="C24" s="25"/>
      <c r="D24" s="25"/>
      <c r="E24" s="25"/>
      <c r="F24" s="25"/>
    </row>
    <row r="25" spans="1:6" x14ac:dyDescent="0.25">
      <c r="A25" s="23"/>
      <c r="B25" s="23"/>
      <c r="C25" s="25"/>
      <c r="D25" s="25"/>
      <c r="E25" s="25"/>
      <c r="F25" s="25"/>
    </row>
    <row r="26" spans="1:6" x14ac:dyDescent="0.25">
      <c r="A26" s="23"/>
      <c r="B26" s="26"/>
      <c r="C26" s="25"/>
      <c r="D26" s="25"/>
      <c r="E26" s="25"/>
      <c r="F26" s="25"/>
    </row>
    <row r="27" spans="1:6" x14ac:dyDescent="0.25">
      <c r="A27" s="23"/>
      <c r="B27" s="26"/>
      <c r="C27" s="25"/>
      <c r="D27" s="25"/>
      <c r="E27" s="25"/>
      <c r="F27" s="25"/>
    </row>
    <row r="28" spans="1:6" x14ac:dyDescent="0.25">
      <c r="A28" s="23"/>
      <c r="B28" s="26"/>
      <c r="C28" s="25"/>
      <c r="D28" s="25"/>
      <c r="E28" s="25"/>
      <c r="F28" s="25"/>
    </row>
    <row r="29" spans="1:6" x14ac:dyDescent="0.25">
      <c r="A29" s="23"/>
      <c r="B29" s="26"/>
      <c r="C29" s="25"/>
      <c r="D29" s="25"/>
      <c r="E29" s="25"/>
      <c r="F29" s="25"/>
    </row>
    <row r="30" spans="1:6" x14ac:dyDescent="0.25">
      <c r="A30" s="23"/>
      <c r="B30" s="26"/>
      <c r="C30" s="25"/>
      <c r="D30" s="25"/>
      <c r="E30" s="25"/>
      <c r="F30" s="25"/>
    </row>
    <row r="31" spans="1:6" x14ac:dyDescent="0.25">
      <c r="A31" s="23"/>
      <c r="B31" s="26"/>
      <c r="C31" s="25"/>
      <c r="D31" s="25"/>
      <c r="E31" s="25"/>
      <c r="F31" s="25"/>
    </row>
    <row r="32" spans="1:6" x14ac:dyDescent="0.25">
      <c r="A32" s="23"/>
      <c r="B32" s="26"/>
      <c r="C32" s="25"/>
      <c r="D32" s="25"/>
      <c r="E32" s="25"/>
      <c r="F32" s="25"/>
    </row>
    <row r="33" spans="1:6" x14ac:dyDescent="0.25">
      <c r="A33" s="23"/>
      <c r="B33" s="26"/>
      <c r="C33" s="25"/>
      <c r="D33" s="25"/>
      <c r="E33" s="25"/>
      <c r="F33" s="25"/>
    </row>
    <row r="34" spans="1:6" x14ac:dyDescent="0.25">
      <c r="A34" s="23"/>
      <c r="B34" s="26"/>
      <c r="C34" s="25"/>
      <c r="D34" s="25"/>
      <c r="E34" s="25"/>
      <c r="F34" s="25"/>
    </row>
    <row r="35" spans="1:6" x14ac:dyDescent="0.25">
      <c r="B35" s="6"/>
      <c r="C35" s="6"/>
      <c r="D35" s="6"/>
      <c r="E35" s="6"/>
      <c r="F35" s="6"/>
    </row>
    <row r="36" spans="1:6" x14ac:dyDescent="0.25">
      <c r="B36" s="6"/>
      <c r="C36" s="6"/>
      <c r="D36" s="6"/>
      <c r="E36" s="6"/>
      <c r="F36" s="6"/>
    </row>
  </sheetData>
  <mergeCells count="3">
    <mergeCell ref="A1:F1"/>
    <mergeCell ref="A2:F2"/>
    <mergeCell ref="A3:F3"/>
  </mergeCells>
  <pageMargins left="0.7" right="0.7" top="0.75" bottom="0.75" header="0.3" footer="0.3"/>
  <pageSetup scale="71" orientation="portrait" r:id="rId1"/>
  <headerFooter>
    <oddFooter>&amp;L&amp;F&amp;CPage &amp;P of &amp;N&amp;R&amp;D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3" ma:contentTypeDescription="Create a new document." ma:contentTypeScope="" ma:versionID="0859a8a2ade777f369dcbefd33370502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24a4db3681e92ec1fdf0043774b736ab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  <_dlc_DocId xmlns="3a816d7f-855c-4df3-ab18-72d1e3c5093a">K3TYSDDYPA3X-161537252-247202</_dlc_DocId>
    <_dlc_DocIdUrl xmlns="3a816d7f-855c-4df3-ab18-72d1e3c5093a">
      <Url>https://porthouston.sharepoint.com/sites/Treasury/_layouts/15/DocIdRedir.aspx?ID=K3TYSDDYPA3X-161537252-247202</Url>
      <Description>K3TYSDDYPA3X-161537252-247202</Description>
    </_dlc_DocIdUrl>
  </documentManagement>
</p:properties>
</file>

<file path=customXml/itemProps1.xml><?xml version="1.0" encoding="utf-8"?>
<ds:datastoreItem xmlns:ds="http://schemas.openxmlformats.org/officeDocument/2006/customXml" ds:itemID="{CF37E791-1B29-4C73-B1C7-525EA0CE5C2C}"/>
</file>

<file path=customXml/itemProps2.xml><?xml version="1.0" encoding="utf-8"?>
<ds:datastoreItem xmlns:ds="http://schemas.openxmlformats.org/officeDocument/2006/customXml" ds:itemID="{5AA19DB7-58B7-4580-98DA-4B7C92628B1B}"/>
</file>

<file path=customXml/itemProps3.xml><?xml version="1.0" encoding="utf-8"?>
<ds:datastoreItem xmlns:ds="http://schemas.openxmlformats.org/officeDocument/2006/customXml" ds:itemID="{A3148C43-4667-4A59-8F6C-7A564FDE6936}"/>
</file>

<file path=customXml/itemProps4.xml><?xml version="1.0" encoding="utf-8"?>
<ds:datastoreItem xmlns:ds="http://schemas.openxmlformats.org/officeDocument/2006/customXml" ds:itemID="{BB060CAC-EE5F-446B-ADC2-A4709397E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Income Statement</vt:lpstr>
      <vt:lpstr>Executive</vt:lpstr>
      <vt:lpstr>Government</vt:lpstr>
      <vt:lpstr>Legal</vt:lpstr>
      <vt:lpstr>Finance</vt:lpstr>
      <vt:lpstr>Administrative</vt:lpstr>
      <vt:lpstr>Strategy</vt:lpstr>
      <vt:lpstr>Technology</vt:lpstr>
      <vt:lpstr>People</vt:lpstr>
      <vt:lpstr>PSEO</vt:lpstr>
      <vt:lpstr>Operating</vt:lpstr>
      <vt:lpstr>Channel Infrastructure</vt:lpstr>
      <vt:lpstr>Maintenance</vt:lpstr>
      <vt:lpstr>Commercial</vt:lpstr>
      <vt:lpstr>Operations</vt:lpstr>
      <vt:lpstr>Port Infrastructure</vt:lpstr>
      <vt:lpstr>Capital</vt:lpstr>
      <vt:lpstr>Administrative!Print_Area</vt:lpstr>
      <vt:lpstr>Capital!Print_Area</vt:lpstr>
      <vt:lpstr>'Channel Infrastructure'!Print_Area</vt:lpstr>
      <vt:lpstr>Commercial!Print_Area</vt:lpstr>
      <vt:lpstr>Executive!Print_Area</vt:lpstr>
      <vt:lpstr>Finance!Print_Area</vt:lpstr>
      <vt:lpstr>Government!Print_Area</vt:lpstr>
      <vt:lpstr>'Income Statement'!Print_Area</vt:lpstr>
      <vt:lpstr>Legal!Print_Area</vt:lpstr>
      <vt:lpstr>Maintenance!Print_Area</vt:lpstr>
      <vt:lpstr>Operating!Print_Area</vt:lpstr>
      <vt:lpstr>Operations!Print_Area</vt:lpstr>
      <vt:lpstr>People!Print_Area</vt:lpstr>
      <vt:lpstr>'Port Infrastructure'!Print_Area</vt:lpstr>
      <vt:lpstr>PSEO!Print_Area</vt:lpstr>
      <vt:lpstr>Strategy!Print_Area</vt:lpstr>
      <vt:lpstr>Technology!Print_Area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Enterprise Admin</dc:creator>
  <cp:keywords/>
  <dc:description/>
  <cp:lastModifiedBy>Katrina Stewart</cp:lastModifiedBy>
  <cp:revision/>
  <cp:lastPrinted>2024-10-29T16:48:41Z</cp:lastPrinted>
  <dcterms:created xsi:type="dcterms:W3CDTF">2013-07-26T17:17:29Z</dcterms:created>
  <dcterms:modified xsi:type="dcterms:W3CDTF">2025-11-11T18:13:35Z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_dlc_DocIdItemGuid">
    <vt:lpwstr>4b3dcae1-049f-446c-8ae7-136197524c07</vt:lpwstr>
  </property>
</Properties>
</file>